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:\Documents\Budgets\"/>
    </mc:Choice>
  </mc:AlternateContent>
  <xr:revisionPtr revIDLastSave="0" documentId="8_{2F48ED90-E8A0-45D8-9724-A735146A3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enue" sheetId="3" r:id="rId1"/>
    <sheet name="Expense" sheetId="4" r:id="rId2"/>
  </sheets>
  <externalReferences>
    <externalReference r:id="rId3"/>
  </externalReferences>
  <definedNames>
    <definedName name="_xlnm.Print_Titles" localSheetId="1">Expense!$6:$7</definedName>
    <definedName name="_xlnm.Print_Titles" localSheetId="0">Revenue!$6:$7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6" i="3" l="1"/>
  <c r="F82" i="3" l="1"/>
  <c r="J75" i="4" l="1"/>
  <c r="J61" i="4" l="1"/>
  <c r="I69" i="4"/>
  <c r="J71" i="4"/>
  <c r="J162" i="4"/>
  <c r="J161" i="4"/>
  <c r="J181" i="4" l="1"/>
  <c r="J177" i="4"/>
  <c r="J168" i="4"/>
  <c r="J157" i="4"/>
  <c r="J145" i="4"/>
  <c r="J122" i="4"/>
  <c r="J118" i="4"/>
  <c r="J98" i="4"/>
  <c r="J94" i="4"/>
  <c r="J48" i="4"/>
  <c r="J41" i="4"/>
  <c r="J32" i="4"/>
  <c r="J24" i="4"/>
  <c r="J12" i="4"/>
  <c r="J183" i="4" l="1"/>
  <c r="I157" i="4" l="1"/>
  <c r="I74" i="4"/>
  <c r="I22" i="4"/>
  <c r="I82" i="3"/>
  <c r="I93" i="3"/>
  <c r="J93" i="3"/>
  <c r="I89" i="3"/>
  <c r="I95" i="3" s="1"/>
  <c r="J89" i="3"/>
  <c r="I74" i="3"/>
  <c r="J74" i="3"/>
  <c r="I58" i="3"/>
  <c r="H93" i="3"/>
  <c r="H89" i="3"/>
  <c r="H74" i="3"/>
  <c r="H37" i="3"/>
  <c r="H47" i="3" s="1"/>
  <c r="H21" i="3"/>
  <c r="H12" i="3"/>
  <c r="H14" i="3" s="1"/>
  <c r="H181" i="4"/>
  <c r="H177" i="4"/>
  <c r="H168" i="4"/>
  <c r="H157" i="4"/>
  <c r="H145" i="4"/>
  <c r="H122" i="4"/>
  <c r="H118" i="4"/>
  <c r="H98" i="4"/>
  <c r="H94" i="4"/>
  <c r="H75" i="4"/>
  <c r="H71" i="4"/>
  <c r="H61" i="4"/>
  <c r="H48" i="4"/>
  <c r="H41" i="4"/>
  <c r="H32" i="4"/>
  <c r="H19" i="4"/>
  <c r="H24" i="4" s="1"/>
  <c r="H12" i="4"/>
  <c r="H95" i="3" l="1"/>
  <c r="H183" i="4"/>
  <c r="G177" i="4" l="1"/>
  <c r="G180" i="4"/>
  <c r="G181" i="4" s="1"/>
  <c r="G168" i="4"/>
  <c r="G157" i="4"/>
  <c r="G145" i="4"/>
  <c r="G122" i="4"/>
  <c r="G118" i="4"/>
  <c r="G30" i="4"/>
  <c r="G32" i="4" s="1"/>
  <c r="G98" i="4"/>
  <c r="G94" i="4"/>
  <c r="G75" i="4"/>
  <c r="G71" i="4"/>
  <c r="G61" i="4"/>
  <c r="G48" i="4"/>
  <c r="G41" i="4"/>
  <c r="G22" i="4"/>
  <c r="G24" i="4" s="1"/>
  <c r="G12" i="4"/>
  <c r="G14" i="3"/>
  <c r="G21" i="3"/>
  <c r="G82" i="3"/>
  <c r="I47" i="3"/>
  <c r="J47" i="3"/>
  <c r="I21" i="3"/>
  <c r="J21" i="3"/>
  <c r="I14" i="3"/>
  <c r="J14" i="3"/>
  <c r="J95" i="3" l="1"/>
  <c r="L95" i="3" s="1"/>
  <c r="G183" i="4"/>
  <c r="E122" i="4"/>
  <c r="F122" i="4"/>
  <c r="I122" i="4"/>
  <c r="D122" i="4"/>
  <c r="F70" i="3" l="1"/>
  <c r="F61" i="3"/>
  <c r="F58" i="3"/>
  <c r="F38" i="3"/>
  <c r="F167" i="4"/>
  <c r="F154" i="4"/>
  <c r="F103" i="4"/>
  <c r="F38" i="4"/>
  <c r="F22" i="4"/>
  <c r="I98" i="4" l="1"/>
  <c r="G93" i="3" l="1"/>
  <c r="G89" i="3"/>
  <c r="G74" i="3"/>
  <c r="G47" i="3"/>
  <c r="G95" i="3" l="1"/>
  <c r="F157" i="4"/>
  <c r="D157" i="4"/>
  <c r="E181" i="4" l="1"/>
  <c r="F181" i="4"/>
  <c r="I181" i="4"/>
  <c r="I168" i="4"/>
  <c r="I118" i="4"/>
  <c r="F41" i="4" l="1"/>
  <c r="F177" i="4"/>
  <c r="F168" i="4"/>
  <c r="F145" i="4"/>
  <c r="F118" i="4"/>
  <c r="F98" i="4"/>
  <c r="F94" i="4"/>
  <c r="F75" i="4"/>
  <c r="F71" i="4"/>
  <c r="F61" i="4"/>
  <c r="F48" i="4"/>
  <c r="F32" i="4"/>
  <c r="F24" i="4"/>
  <c r="F12" i="4"/>
  <c r="E167" i="4"/>
  <c r="E154" i="4"/>
  <c r="E157" i="4" s="1"/>
  <c r="E101" i="4"/>
  <c r="E104" i="4"/>
  <c r="E118" i="4" s="1"/>
  <c r="E52" i="4"/>
  <c r="E22" i="4"/>
  <c r="F183" i="4" l="1"/>
  <c r="F72" i="3" l="1"/>
  <c r="F89" i="3" l="1"/>
  <c r="F47" i="3"/>
  <c r="E177" i="4" l="1"/>
  <c r="E168" i="4"/>
  <c r="E145" i="4"/>
  <c r="E98" i="4"/>
  <c r="E94" i="4"/>
  <c r="E75" i="4"/>
  <c r="E71" i="4"/>
  <c r="E61" i="4"/>
  <c r="E48" i="4"/>
  <c r="E41" i="4"/>
  <c r="E32" i="4" l="1"/>
  <c r="E24" i="4"/>
  <c r="E12" i="4"/>
  <c r="E183" i="4" l="1"/>
  <c r="E93" i="3"/>
  <c r="E89" i="3"/>
  <c r="E74" i="3"/>
  <c r="E47" i="3"/>
  <c r="E21" i="3"/>
  <c r="E14" i="3"/>
  <c r="E95" i="3" l="1"/>
  <c r="D181" i="4"/>
  <c r="D103" i="4"/>
  <c r="D118" i="4" s="1"/>
  <c r="D57" i="4"/>
  <c r="D46" i="4"/>
  <c r="D82" i="3"/>
  <c r="D89" i="3" s="1"/>
  <c r="D47" i="3"/>
  <c r="F21" i="3"/>
  <c r="D93" i="3" l="1"/>
  <c r="F93" i="3"/>
  <c r="D74" i="3"/>
  <c r="F74" i="3"/>
  <c r="D21" i="3"/>
  <c r="D14" i="3"/>
  <c r="F14" i="3"/>
  <c r="D95" i="3" l="1"/>
  <c r="F95" i="3"/>
  <c r="D48" i="4"/>
  <c r="I48" i="4"/>
  <c r="D177" i="4"/>
  <c r="I177" i="4"/>
  <c r="D168" i="4"/>
  <c r="D145" i="4"/>
  <c r="I145" i="4"/>
  <c r="D98" i="4"/>
  <c r="D94" i="4"/>
  <c r="I94" i="4"/>
  <c r="D75" i="4"/>
  <c r="I75" i="4"/>
  <c r="D71" i="4"/>
  <c r="I71" i="4"/>
  <c r="D61" i="4"/>
  <c r="I61" i="4"/>
  <c r="D41" i="4"/>
  <c r="I41" i="4"/>
  <c r="D32" i="4"/>
  <c r="I32" i="4"/>
  <c r="D24" i="4"/>
  <c r="I24" i="4"/>
  <c r="D12" i="4"/>
  <c r="I12" i="4"/>
  <c r="I183" i="4" l="1"/>
  <c r="D183" i="4"/>
</calcChain>
</file>

<file path=xl/sharedStrings.xml><?xml version="1.0" encoding="utf-8"?>
<sst xmlns="http://schemas.openxmlformats.org/spreadsheetml/2006/main" count="421" uniqueCount="380">
  <si>
    <t>Village of Nyack</t>
  </si>
  <si>
    <t>Account #</t>
  </si>
  <si>
    <t>A.1010.0100</t>
  </si>
  <si>
    <t>Account Name</t>
  </si>
  <si>
    <t>Village Board: Personal Service</t>
  </si>
  <si>
    <t>A.1010.0400</t>
  </si>
  <si>
    <t>Village Board: Contractual</t>
  </si>
  <si>
    <t>A.1110.0100</t>
  </si>
  <si>
    <t>Village Justice: Personal Service</t>
  </si>
  <si>
    <t>A.1110.0110</t>
  </si>
  <si>
    <t>Acting Village Justice:Personal Service</t>
  </si>
  <si>
    <t>A.1110.0120</t>
  </si>
  <si>
    <t>Court Clerk: Personal Service</t>
  </si>
  <si>
    <t>A.1110.0121</t>
  </si>
  <si>
    <t>Court Clerk Overtime: Personal Service</t>
  </si>
  <si>
    <t>A.1110.0130</t>
  </si>
  <si>
    <t>Deputy Court Clerk: Personal Service</t>
  </si>
  <si>
    <t>A.1110.0165</t>
  </si>
  <si>
    <t>A.1110.0200</t>
  </si>
  <si>
    <t>Court: Equipment</t>
  </si>
  <si>
    <t>A.1110.0420</t>
  </si>
  <si>
    <t>Court Functions: Contractual</t>
  </si>
  <si>
    <t>A.1110.0430</t>
  </si>
  <si>
    <t>Court Supplies: Contractual</t>
  </si>
  <si>
    <t>A.1210.0100</t>
  </si>
  <si>
    <t>Mayor: Contractual</t>
  </si>
  <si>
    <t>Mayor: Personal Service</t>
  </si>
  <si>
    <t>A.1210.0400</t>
  </si>
  <si>
    <t>A.1220.0100</t>
  </si>
  <si>
    <t>Village Administrator: Personal Service</t>
  </si>
  <si>
    <t>A.1220.0400</t>
  </si>
  <si>
    <t>Village Administrator: Contractual</t>
  </si>
  <si>
    <t>A.1320.0400</t>
  </si>
  <si>
    <t>Auditor: Contractual</t>
  </si>
  <si>
    <t>A.1325.0100</t>
  </si>
  <si>
    <t>Treasurer: Personal Service</t>
  </si>
  <si>
    <t>A.1325.0110</t>
  </si>
  <si>
    <t>Deputy Treasurer: Personal Service</t>
  </si>
  <si>
    <t>A.1325.0400</t>
  </si>
  <si>
    <t>Treasurer: Contractual</t>
  </si>
  <si>
    <t>A.1325.0415</t>
  </si>
  <si>
    <t>Treasurer: Payroll Processing</t>
  </si>
  <si>
    <t>A.1380.0400</t>
  </si>
  <si>
    <t>Fiscal Agent Fees: Contractual</t>
  </si>
  <si>
    <t>A.1420.0100</t>
  </si>
  <si>
    <t>Law: Personal Service</t>
  </si>
  <si>
    <t>A.1420.0400</t>
  </si>
  <si>
    <t>Law: Contractual</t>
  </si>
  <si>
    <t>A.1440.0400</t>
  </si>
  <si>
    <t>Engineer: Contractual</t>
  </si>
  <si>
    <t>A.1460.0400</t>
  </si>
  <si>
    <t>Records Management: Contractual</t>
  </si>
  <si>
    <t>A.1610.0400</t>
  </si>
  <si>
    <t>A.4020.0100</t>
  </si>
  <si>
    <t>A.1620.0400</t>
  </si>
  <si>
    <t>Buildings: Contractual</t>
  </si>
  <si>
    <t>A.1620.0405</t>
  </si>
  <si>
    <t>Buildings: Contractual - Police Sub Station</t>
  </si>
  <si>
    <t>A.1620.0420</t>
  </si>
  <si>
    <t>Buildings: Contractual - Gas/Electric</t>
  </si>
  <si>
    <t>A.1620.0428</t>
  </si>
  <si>
    <t>Buildings: Contractual - Senior Center</t>
  </si>
  <si>
    <t>A.1650.0400</t>
  </si>
  <si>
    <t>A.1650.0460</t>
  </si>
  <si>
    <t>A.1660.0400</t>
  </si>
  <si>
    <t>Central Storeroom: Contractual - Supplies</t>
  </si>
  <si>
    <t>A.1670.0400</t>
  </si>
  <si>
    <t>Central Printing &amp; Mailing: Contractual</t>
  </si>
  <si>
    <t>A.1680.0400</t>
  </si>
  <si>
    <t>Central Data Processing: Contractual</t>
  </si>
  <si>
    <t>A.1910.0400</t>
  </si>
  <si>
    <t>Unallocated Insurance</t>
  </si>
  <si>
    <t>A.1920.0400</t>
  </si>
  <si>
    <t>Municipal Association Dues</t>
  </si>
  <si>
    <t>A.1950.0400</t>
  </si>
  <si>
    <t>Taxes &amp; Assessments on Property</t>
  </si>
  <si>
    <t>A.1930.0400</t>
  </si>
  <si>
    <t>Judgments &amp; Claims</t>
  </si>
  <si>
    <t>A.1980.0400</t>
  </si>
  <si>
    <t>Payment of MTA Payroll Tax</t>
  </si>
  <si>
    <t>A.1990.0400</t>
  </si>
  <si>
    <t>Contingency</t>
  </si>
  <si>
    <t>A.3310.0400</t>
  </si>
  <si>
    <t>Traffic Control: Contractual</t>
  </si>
  <si>
    <t>A.3620.0100</t>
  </si>
  <si>
    <t>Building Inspector: Personal Service</t>
  </si>
  <si>
    <t>A.3620.0110</t>
  </si>
  <si>
    <t>Code Enforcement Officer: Personal Service</t>
  </si>
  <si>
    <t>A.3620.0130</t>
  </si>
  <si>
    <t>Assistant Building Inspector: Personal Service</t>
  </si>
  <si>
    <t>A.3620.0140</t>
  </si>
  <si>
    <t>Fire Inspector: Personal Service</t>
  </si>
  <si>
    <t>A.3620.0150</t>
  </si>
  <si>
    <t>Senior Clerk Typist: Personal Service</t>
  </si>
  <si>
    <t>A.3620.0160</t>
  </si>
  <si>
    <t>A.3620.0170</t>
  </si>
  <si>
    <t>A.3620.0400</t>
  </si>
  <si>
    <t>Safety Inspection: Mileage</t>
  </si>
  <si>
    <t>A.3620.0410</t>
  </si>
  <si>
    <t>Safety Inspection: Telephone</t>
  </si>
  <si>
    <t>A.3620.0430</t>
  </si>
  <si>
    <t>Safety Inspection: Seminars &amp; Conferences</t>
  </si>
  <si>
    <t>A.3620.0450</t>
  </si>
  <si>
    <t>Safety Inspection: Clothing Allowance</t>
  </si>
  <si>
    <t>A.3620.0460</t>
  </si>
  <si>
    <t>Safety Inspection: Supplies</t>
  </si>
  <si>
    <t>A.3620.0472</t>
  </si>
  <si>
    <t>Registrar of Vital Statistics: Personal Service</t>
  </si>
  <si>
    <t>A.5110.0100</t>
  </si>
  <si>
    <t>Highway: Personal Service</t>
  </si>
  <si>
    <t>A.5110.0110</t>
  </si>
  <si>
    <t>Highway: Personal Service - Overtime</t>
  </si>
  <si>
    <t>A.5110.0200</t>
  </si>
  <si>
    <t>Highway: Equipment</t>
  </si>
  <si>
    <t>A.5110.0400</t>
  </si>
  <si>
    <t>Highway: Contractual</t>
  </si>
  <si>
    <t>A.5110.0430</t>
  </si>
  <si>
    <t>Highway: Road Repairs</t>
  </si>
  <si>
    <t>A.5110.0440</t>
  </si>
  <si>
    <t>Highway: Garage Maintenance</t>
  </si>
  <si>
    <t>A.5110.0450</t>
  </si>
  <si>
    <t>Highway: Radios</t>
  </si>
  <si>
    <t>A.5110.0460</t>
  </si>
  <si>
    <t>Highway: Street Signs</t>
  </si>
  <si>
    <t>A.5110.0471</t>
  </si>
  <si>
    <t>Highway: Uniform Allowance</t>
  </si>
  <si>
    <t>A.5110.0480</t>
  </si>
  <si>
    <t>Highway: Gasoline</t>
  </si>
  <si>
    <t>A.5110.4800</t>
  </si>
  <si>
    <t>Highway: Mileage and Meals</t>
  </si>
  <si>
    <t>A.5142.0200</t>
  </si>
  <si>
    <t>Snow Removal: Equipment</t>
  </si>
  <si>
    <t>A.5142.0400</t>
  </si>
  <si>
    <t>Snow Removal: Contractual</t>
  </si>
  <si>
    <t>A.5142.0410</t>
  </si>
  <si>
    <t>A.5182.0400</t>
  </si>
  <si>
    <t>Street Lighting: Contractual</t>
  </si>
  <si>
    <t>A.7020.0100</t>
  </si>
  <si>
    <t>Recreation: Personal Service - Director</t>
  </si>
  <si>
    <t>A.7020.0110</t>
  </si>
  <si>
    <t>Recreation: Personal Service - Assistant</t>
  </si>
  <si>
    <t>A.7020.0126</t>
  </si>
  <si>
    <t>Recreation: Personal Service - Instructors</t>
  </si>
  <si>
    <t>A7020.0400</t>
  </si>
  <si>
    <t>Recreation: Contractual</t>
  </si>
  <si>
    <t>A.7020.0410</t>
  </si>
  <si>
    <t>Recreation: Programming Costs</t>
  </si>
  <si>
    <t>A.7020.0420</t>
  </si>
  <si>
    <t>Recreation: Events</t>
  </si>
  <si>
    <t>A.7110.0400</t>
  </si>
  <si>
    <t>Parks: Contractual</t>
  </si>
  <si>
    <t>A.7110.0410</t>
  </si>
  <si>
    <t>Parks: Contractual - Marina</t>
  </si>
  <si>
    <t>A.7310.0120</t>
  </si>
  <si>
    <t>Youth Programs: Personal Service - Summer Food</t>
  </si>
  <si>
    <t>A.7310.0400</t>
  </si>
  <si>
    <t>A.7310.0421</t>
  </si>
  <si>
    <t xml:space="preserve">Youth Programs: Contractual - Nyack Center </t>
  </si>
  <si>
    <t>Youth Programs: Contractual - YMCA</t>
  </si>
  <si>
    <t>Youth Programs: Contractual - Candle</t>
  </si>
  <si>
    <t>A.7310.0430</t>
  </si>
  <si>
    <t>Youth Programs: Contractual - Camp Nyack</t>
  </si>
  <si>
    <t>A.7310.0440</t>
  </si>
  <si>
    <t>Youth Programs: Contractual - Summer Food Reimbursables</t>
  </si>
  <si>
    <t>A.7550.0400</t>
  </si>
  <si>
    <t>Celebrations: Contractual</t>
  </si>
  <si>
    <t>A.7610.0400</t>
  </si>
  <si>
    <t>Programs for the Aging: Contractual</t>
  </si>
  <si>
    <t>A.8010.0400</t>
  </si>
  <si>
    <t>Zoning: Contractual</t>
  </si>
  <si>
    <t>A.8020.0100</t>
  </si>
  <si>
    <t>Planning: Personal Service</t>
  </si>
  <si>
    <t>A.8020.0400</t>
  </si>
  <si>
    <t>Planning: Contractual</t>
  </si>
  <si>
    <t>A.8140.0400</t>
  </si>
  <si>
    <t>Storm Sewers: Contractual</t>
  </si>
  <si>
    <t>A.8160.0400</t>
  </si>
  <si>
    <t>Refuse &amp; Garbage: Contractual - Recycling</t>
  </si>
  <si>
    <t>A.8160.0401</t>
  </si>
  <si>
    <t>Refuse &amp; Garbage: Contractual - Tipping Fees</t>
  </si>
  <si>
    <t>A.8160.4100</t>
  </si>
  <si>
    <t>Refuse &amp; Garbage: Contractual - Supplies</t>
  </si>
  <si>
    <t>A.8170.0400</t>
  </si>
  <si>
    <t>Street Cleaning: Contractual</t>
  </si>
  <si>
    <t>A.8560.0400</t>
  </si>
  <si>
    <t>Shade Trees: Contractual</t>
  </si>
  <si>
    <t>A.9010.0800</t>
  </si>
  <si>
    <t>State Retirement</t>
  </si>
  <si>
    <t>A.9030.0800</t>
  </si>
  <si>
    <t>Social Security</t>
  </si>
  <si>
    <t>Medicare</t>
  </si>
  <si>
    <t>A.9040.0800</t>
  </si>
  <si>
    <t>Workers Compensation</t>
  </si>
  <si>
    <t>A.9045.0800</t>
  </si>
  <si>
    <t>Life Insurance</t>
  </si>
  <si>
    <t>A.9050.0800</t>
  </si>
  <si>
    <t>Unemployment Insurance</t>
  </si>
  <si>
    <t>A.9060.0800</t>
  </si>
  <si>
    <t>Hospital and Medical/Dental Insurance</t>
  </si>
  <si>
    <t>A.9089.0800</t>
  </si>
  <si>
    <t>Other Employment Benefits</t>
  </si>
  <si>
    <t>A.9710.0600</t>
  </si>
  <si>
    <t>Serial Bonds: Principal</t>
  </si>
  <si>
    <t>A.9710.0700</t>
  </si>
  <si>
    <t>Serial Bonds: Interest</t>
  </si>
  <si>
    <t>A.9730.0600</t>
  </si>
  <si>
    <t>A.9730.0700</t>
  </si>
  <si>
    <t>Bond Anticipation Notes: Interest</t>
  </si>
  <si>
    <t>Bond Anticipation Notes: Principal</t>
  </si>
  <si>
    <t>Safety Inspection: Personal Service - Student Worker</t>
  </si>
  <si>
    <t>A.0000.1001</t>
  </si>
  <si>
    <t>Real Property Tax</t>
  </si>
  <si>
    <t>A.0000.1089</t>
  </si>
  <si>
    <t>Other Property Tax Items</t>
  </si>
  <si>
    <t>A.0000.1090</t>
  </si>
  <si>
    <t>Interest &amp; Penalties on Real Property Tax</t>
  </si>
  <si>
    <t>A.0000.1120</t>
  </si>
  <si>
    <t>Non-Property Tax Distribution</t>
  </si>
  <si>
    <t>A.0000.1130</t>
  </si>
  <si>
    <t>Utility Gross Receipt Tax</t>
  </si>
  <si>
    <t>A.0000.1170</t>
  </si>
  <si>
    <t>Franchise Fees</t>
  </si>
  <si>
    <t>A.0000.1255</t>
  </si>
  <si>
    <t>Clerks Fees</t>
  </si>
  <si>
    <t>A.0000.1289</t>
  </si>
  <si>
    <t>Other - Building Dept. Legal Ad Fees</t>
  </si>
  <si>
    <t>A.0000.1540</t>
  </si>
  <si>
    <t>Fire Inspection Fees</t>
  </si>
  <si>
    <t>A.0000.1603</t>
  </si>
  <si>
    <t>Vital Statistics Fees</t>
  </si>
  <si>
    <t>A.0000.2001</t>
  </si>
  <si>
    <t>Recreation Fees</t>
  </si>
  <si>
    <t>A.0000.2004</t>
  </si>
  <si>
    <t>Summer Food Program Reimbursables</t>
  </si>
  <si>
    <t>A.0000.2005</t>
  </si>
  <si>
    <t>Marina Revenue</t>
  </si>
  <si>
    <t>A.0000.2025</t>
  </si>
  <si>
    <t>Special Recreation Facility Charges</t>
  </si>
  <si>
    <t>A.0000.2089</t>
  </si>
  <si>
    <t>Other Culture &amp; Recreation</t>
  </si>
  <si>
    <t>A.0000.2130</t>
  </si>
  <si>
    <t>Refuse &amp; Garbage Charges</t>
  </si>
  <si>
    <t>A.0000.2401</t>
  </si>
  <si>
    <t>Interest &amp; Earnings</t>
  </si>
  <si>
    <t>A.0000.2410</t>
  </si>
  <si>
    <t xml:space="preserve">Rental of Real Property </t>
  </si>
  <si>
    <t>A.0000.2501</t>
  </si>
  <si>
    <t>Licenses - Other</t>
  </si>
  <si>
    <t>A.0000.2555</t>
  </si>
  <si>
    <t>Building and Alteration Permits</t>
  </si>
  <si>
    <t>A.0000.2560</t>
  </si>
  <si>
    <t>Street Opening Permits</t>
  </si>
  <si>
    <t>A.0000.2610</t>
  </si>
  <si>
    <t>Fines &amp; Forfeited Bail</t>
  </si>
  <si>
    <t>A.0000.2650</t>
  </si>
  <si>
    <t>Sale of Scrap Materials</t>
  </si>
  <si>
    <t>A.0000.2690</t>
  </si>
  <si>
    <t>Recycling Rebate</t>
  </si>
  <si>
    <t>A.0000.2770</t>
  </si>
  <si>
    <t>Miscellaneous Revenue</t>
  </si>
  <si>
    <t>A.0000.2817</t>
  </si>
  <si>
    <t>Parking Authority</t>
  </si>
  <si>
    <t>A.0000.2818</t>
  </si>
  <si>
    <t>Water Department</t>
  </si>
  <si>
    <t>A.0000.3001</t>
  </si>
  <si>
    <t>NYS AIM Allocation</t>
  </si>
  <si>
    <t>A.0000.3005</t>
  </si>
  <si>
    <t>Mortgage Tax</t>
  </si>
  <si>
    <t>A.0000.2590</t>
  </si>
  <si>
    <t>Permits - Other</t>
  </si>
  <si>
    <t>A.7110.0100</t>
  </si>
  <si>
    <t>Parks: Personal Service</t>
  </si>
  <si>
    <t>A.7310.0450</t>
  </si>
  <si>
    <t>A.0000.2110</t>
  </si>
  <si>
    <t>Zoning Fees</t>
  </si>
  <si>
    <t>A.0000.2115</t>
  </si>
  <si>
    <t>Planning Fees</t>
  </si>
  <si>
    <t>A.0000.2680</t>
  </si>
  <si>
    <t>Insurance Recoveries</t>
  </si>
  <si>
    <t>Appropriations</t>
  </si>
  <si>
    <t>TOTAL</t>
  </si>
  <si>
    <t>LEGISLATIVE BOARD</t>
  </si>
  <si>
    <t>JUDICIAL</t>
  </si>
  <si>
    <t>EXECUTIVE</t>
  </si>
  <si>
    <t>FINANCE</t>
  </si>
  <si>
    <t>MUNICIPAL STAFF</t>
  </si>
  <si>
    <t>SHARED SERVICES</t>
  </si>
  <si>
    <t>Central Communications: Telephone</t>
  </si>
  <si>
    <t>Central Communications: Newspaper Fees</t>
  </si>
  <si>
    <t>Central Services: Grant Writing</t>
  </si>
  <si>
    <t>SPECIAL ITEMS</t>
  </si>
  <si>
    <t xml:space="preserve">TOTAL </t>
  </si>
  <si>
    <t>A.1989.0400</t>
  </si>
  <si>
    <t>TRAFFIC CONTROL</t>
  </si>
  <si>
    <t>OTHER</t>
  </si>
  <si>
    <t>A.3620.0200</t>
  </si>
  <si>
    <t>Safety Inspection: Equipment</t>
  </si>
  <si>
    <t>PUBLIC HEALTH PROGRAMS</t>
  </si>
  <si>
    <t>HIGHWAY</t>
  </si>
  <si>
    <t>Snow Removal: Contractual - add trucks</t>
  </si>
  <si>
    <t>A.5410.0200</t>
  </si>
  <si>
    <t>Sidewalks: Equipment</t>
  </si>
  <si>
    <t>CULTURE AND RECREATION</t>
  </si>
  <si>
    <t>A.7310.0420</t>
  </si>
  <si>
    <t>Youth Programs: Contractual - Other</t>
  </si>
  <si>
    <t>A.6030.0400</t>
  </si>
  <si>
    <t>Housing:Contractual</t>
  </si>
  <si>
    <t>HOME AND COMMUNITY SERVICES</t>
  </si>
  <si>
    <t>EMPLOYEE BENEFITS</t>
  </si>
  <si>
    <t>DEBT SERVICE</t>
  </si>
  <si>
    <t>A.9720.0600</t>
  </si>
  <si>
    <t>Statutory Installment Bond - Principal</t>
  </si>
  <si>
    <t>TOTALS</t>
  </si>
  <si>
    <t>A.1220.0120</t>
  </si>
  <si>
    <t>Village Admin: Personal Service-Assistant</t>
  </si>
  <si>
    <t>Other General Government Support</t>
  </si>
  <si>
    <t>Revenues</t>
  </si>
  <si>
    <t>NON-PROPERTY TAXES</t>
  </si>
  <si>
    <t>REAL PROPERTY TAX AND TAX ITEMS</t>
  </si>
  <si>
    <t>DEPARTMENTAL INCOME</t>
  </si>
  <si>
    <t>GENERAL GOVERNMENT</t>
  </si>
  <si>
    <t>PUBLIC SAFETY</t>
  </si>
  <si>
    <t>HEALTH</t>
  </si>
  <si>
    <t>USE OF MONEY AND PROPERTY</t>
  </si>
  <si>
    <t>LICENSES AND PERMITS</t>
  </si>
  <si>
    <t>FINES AND FORFEITURES</t>
  </si>
  <si>
    <t>SALE OF PROPERTY AND COMPENSATION FOR LOSS</t>
  </si>
  <si>
    <t>MISCELLANEOUS</t>
  </si>
  <si>
    <t>INTERGOVERNMENTAL CHARGES</t>
  </si>
  <si>
    <t>STATE AID</t>
  </si>
  <si>
    <t>TRANSPORTATION</t>
  </si>
  <si>
    <t>A.0000.3501</t>
  </si>
  <si>
    <t>A.0000.2705</t>
  </si>
  <si>
    <t>Gifts &amp; Donations</t>
  </si>
  <si>
    <t>INTERFUND TRANSFERS</t>
  </si>
  <si>
    <t>A.0000.5031</t>
  </si>
  <si>
    <t>Interfund Transfers</t>
  </si>
  <si>
    <t>A.0000.3089</t>
  </si>
  <si>
    <t>Other General Government Aid</t>
  </si>
  <si>
    <t>A.0000.3989</t>
  </si>
  <si>
    <t>Other Home &amp; Community Services</t>
  </si>
  <si>
    <t xml:space="preserve">Consolidated Highway Aid Program </t>
  </si>
  <si>
    <t>Actual     2019-2020</t>
  </si>
  <si>
    <t>A.0000.2189</t>
  </si>
  <si>
    <t>Other Home and Community</t>
  </si>
  <si>
    <t>A.0000.2655</t>
  </si>
  <si>
    <t>Minor Sales</t>
  </si>
  <si>
    <t>A.0000.4320</t>
  </si>
  <si>
    <t>FEMA</t>
  </si>
  <si>
    <t>A.0000.9901</t>
  </si>
  <si>
    <t>A.0000.1081</t>
  </si>
  <si>
    <t>Payment in Lieu of Taxes</t>
  </si>
  <si>
    <t>A.9720.0700</t>
  </si>
  <si>
    <t>Statutory Installment Bond - Interest</t>
  </si>
  <si>
    <t>Actual 2020-2021</t>
  </si>
  <si>
    <t>A.3620.0420</t>
  </si>
  <si>
    <t>Safety Inspection: Maintenance Contracts</t>
  </si>
  <si>
    <t>A.5410.0400</t>
  </si>
  <si>
    <t>Sidewalks: Contractual</t>
  </si>
  <si>
    <t>A.3620.0135</t>
  </si>
  <si>
    <t>Safety Inspection: Other</t>
  </si>
  <si>
    <t>Actual       2020-2021</t>
  </si>
  <si>
    <t>Actual 2021-2022</t>
  </si>
  <si>
    <t>A.0000.1589</t>
  </si>
  <si>
    <t>Other Public Safety</t>
  </si>
  <si>
    <t>A.0000.1113</t>
  </si>
  <si>
    <t>Tax on Hotel Room Occupancy</t>
  </si>
  <si>
    <t>ECONOMIC OPPORTUNITY AND DEVELOPMENT</t>
  </si>
  <si>
    <t>A.6410.4000</t>
  </si>
  <si>
    <t>Publicity/Tourism</t>
  </si>
  <si>
    <t>ADOPTED BUDGET</t>
  </si>
  <si>
    <t>Adopted 2023-2024</t>
  </si>
  <si>
    <t>Actual 2022-2023</t>
  </si>
  <si>
    <t>Year-To-Date Actual</t>
  </si>
  <si>
    <t>A.0000.4089</t>
  </si>
  <si>
    <t>General Government Aid - Federal</t>
  </si>
  <si>
    <t>Year To Date Actual</t>
  </si>
  <si>
    <t>Court Officers: Personal Service</t>
  </si>
  <si>
    <t>Fiscal Year Ending 5/31/25</t>
  </si>
  <si>
    <t>Adopted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</si>
</sst>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Times New Roman"/>
      <family val="1"/>
    </font>
    <font>
      <b/>
      <i/>
      <u/>
      <sz val="11"/>
      <name val="Times New Roman"/>
      <family val="1"/>
    </font>
    <font>
      <b/>
      <sz val="11"/>
      <name val="Times New Roman"/>
      <family val="1"/>
    </font>
    <font>
      <sz val="11"/>
      <color theme="5" tint="-0.249977111117893"/>
      <name val="Times New Roman"/>
      <family val="1"/>
    </font>
    <font>
      <sz val="11"/>
      <color theme="8" tint="-0.249977111117893"/>
      <name val="Times New Roman"/>
      <family val="1"/>
    </font>
    <font>
      <sz val="18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sz val="12"/>
      <color theme="5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3" fontId="4" fillId="0" borderId="0" xfId="0" applyNumberFormat="1" applyFont="1"/>
    <xf numFmtId="43" fontId="6" fillId="0" borderId="0" xfId="0" applyNumberFormat="1" applyFont="1"/>
    <xf numFmtId="0" fontId="7" fillId="0" borderId="0" xfId="0" applyFont="1"/>
    <xf numFmtId="0" fontId="8" fillId="0" borderId="0" xfId="0" applyFont="1"/>
    <xf numFmtId="43" fontId="10" fillId="0" borderId="0" xfId="0" applyNumberFormat="1" applyFont="1" applyAlignment="1">
      <alignment horizontal="center" wrapText="1"/>
    </xf>
    <xf numFmtId="0" fontId="4" fillId="0" borderId="1" xfId="0" applyFont="1" applyBorder="1"/>
    <xf numFmtId="0" fontId="6" fillId="0" borderId="0" xfId="0" applyFont="1"/>
    <xf numFmtId="0" fontId="6" fillId="0" borderId="1" xfId="0" applyFont="1" applyBorder="1"/>
    <xf numFmtId="43" fontId="6" fillId="0" borderId="1" xfId="0" applyNumberFormat="1" applyFont="1" applyBorder="1"/>
    <xf numFmtId="0" fontId="4" fillId="0" borderId="0" xfId="0" applyFont="1" applyAlignment="1">
      <alignment horizontal="center"/>
    </xf>
    <xf numFmtId="0" fontId="11" fillId="0" borderId="0" xfId="0" applyFont="1"/>
    <xf numFmtId="43" fontId="7" fillId="0" borderId="0" xfId="0" applyNumberFormat="1" applyFont="1"/>
    <xf numFmtId="43" fontId="11" fillId="0" borderId="0" xfId="0" applyNumberFormat="1" applyFont="1"/>
    <xf numFmtId="0" fontId="12" fillId="0" borderId="0" xfId="0" applyFont="1"/>
    <xf numFmtId="0" fontId="13" fillId="0" borderId="0" xfId="0" applyFont="1"/>
    <xf numFmtId="43" fontId="8" fillId="0" borderId="0" xfId="0" applyNumberFormat="1" applyFont="1"/>
    <xf numFmtId="43" fontId="9" fillId="0" borderId="0" xfId="0" applyNumberFormat="1" applyFont="1" applyAlignment="1">
      <alignment horizontal="center"/>
    </xf>
    <xf numFmtId="43" fontId="12" fillId="0" borderId="0" xfId="0" applyNumberFormat="1" applyFont="1"/>
    <xf numFmtId="43" fontId="13" fillId="0" borderId="0" xfId="0" applyNumberFormat="1" applyFont="1"/>
    <xf numFmtId="0" fontId="14" fillId="0" borderId="0" xfId="0" applyFont="1"/>
    <xf numFmtId="0" fontId="15" fillId="0" borderId="0" xfId="0" applyFont="1"/>
    <xf numFmtId="43" fontId="15" fillId="0" borderId="0" xfId="0" applyNumberFormat="1" applyFont="1"/>
    <xf numFmtId="0" fontId="16" fillId="0" borderId="0" xfId="0" applyFont="1"/>
    <xf numFmtId="43" fontId="9" fillId="0" borderId="0" xfId="0" applyNumberFormat="1" applyFont="1" applyAlignment="1">
      <alignment horizontal="center"/>
    </xf>
    <xf numFmtId="43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Budget%202023-2024\FINAL%20BUDGET.xlsx" TargetMode="External"/><Relationship Id="rId1" Type="http://schemas.openxmlformats.org/officeDocument/2006/relationships/externalLinkPath" Target="/Budget%202023-2024/FINAL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"/>
      <sheetName val="Expense"/>
    </sheetNames>
    <sheetDataSet>
      <sheetData sheetId="0"/>
      <sheetData sheetId="1">
        <row r="141">
          <cell r="H141">
            <v>30000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8"/>
  <sheetViews>
    <sheetView tabSelected="1" zoomScaleNormal="100" workbookViewId="0">
      <pane ySplit="7" topLeftCell="A8" activePane="bottomLeft" state="frozen"/>
      <selection pane="bottomLeft" activeCell="J8" sqref="J8"/>
    </sheetView>
  </sheetViews>
  <sheetFormatPr defaultColWidth="9.140625" defaultRowHeight="15" x14ac:dyDescent="0.25"/>
  <cols>
    <col min="1" max="1" width="3" style="1" customWidth="1"/>
    <col min="2" max="2" width="12.7109375" style="1" customWidth="1"/>
    <col min="3" max="3" width="37.42578125" style="1" bestFit="1" customWidth="1"/>
    <col min="4" max="7" width="14.42578125" style="1" customWidth="1"/>
    <col min="8" max="8" width="14.28515625" style="5" customWidth="1"/>
    <col min="9" max="10" width="14.5703125" style="7" bestFit="1" customWidth="1"/>
    <col min="11" max="11" width="13.28515625" style="27" bestFit="1" customWidth="1"/>
    <col min="12" max="16384" width="9.140625" style="1"/>
  </cols>
  <sheetData>
    <row r="1" spans="1:11" s="5" customFormat="1" ht="23.25" x14ac:dyDescent="0.35">
      <c r="A1" s="30" t="s">
        <v>0</v>
      </c>
      <c r="B1" s="30"/>
      <c r="C1" s="30"/>
      <c r="D1" s="30"/>
      <c r="E1" s="30"/>
      <c r="F1" s="30"/>
      <c r="G1" s="23"/>
      <c r="I1" s="7"/>
      <c r="J1" s="7"/>
      <c r="K1" s="26"/>
    </row>
    <row r="2" spans="1:11" s="5" customFormat="1" ht="23.25" x14ac:dyDescent="0.35">
      <c r="A2" s="30" t="s">
        <v>378</v>
      </c>
      <c r="B2" s="30"/>
      <c r="C2" s="30"/>
      <c r="D2" s="30"/>
      <c r="E2" s="30"/>
      <c r="F2" s="30"/>
      <c r="G2" s="23"/>
      <c r="I2" s="7"/>
      <c r="J2" s="7"/>
      <c r="K2" s="26"/>
    </row>
    <row r="3" spans="1:11" s="5" customFormat="1" ht="23.25" x14ac:dyDescent="0.35">
      <c r="A3" s="30" t="s">
        <v>370</v>
      </c>
      <c r="B3" s="30"/>
      <c r="C3" s="30"/>
      <c r="D3" s="30"/>
      <c r="E3" s="30"/>
      <c r="F3" s="30"/>
      <c r="G3" s="23"/>
      <c r="I3" s="7"/>
      <c r="J3" s="7"/>
      <c r="K3" s="26"/>
    </row>
    <row r="4" spans="1:11" s="5" customFormat="1" ht="23.25" x14ac:dyDescent="0.35">
      <c r="A4" s="30" t="s">
        <v>316</v>
      </c>
      <c r="B4" s="30"/>
      <c r="C4" s="30"/>
      <c r="D4" s="30"/>
      <c r="E4" s="30"/>
      <c r="F4" s="30"/>
      <c r="G4" s="23"/>
      <c r="I4" s="7"/>
      <c r="J4" s="7"/>
      <c r="K4" s="26"/>
    </row>
    <row r="6" spans="1:11" ht="30" customHeight="1" x14ac:dyDescent="0.25">
      <c r="A6" s="13"/>
      <c r="B6" s="6"/>
      <c r="C6" s="6"/>
      <c r="D6" s="31" t="s">
        <v>342</v>
      </c>
      <c r="E6" s="31" t="s">
        <v>361</v>
      </c>
      <c r="F6" s="31" t="s">
        <v>362</v>
      </c>
      <c r="G6" s="31" t="s">
        <v>372</v>
      </c>
      <c r="H6" s="32" t="s">
        <v>371</v>
      </c>
      <c r="I6" s="31" t="s">
        <v>373</v>
      </c>
      <c r="J6" s="31" t="s">
        <v>379</v>
      </c>
    </row>
    <row r="7" spans="1:11" x14ac:dyDescent="0.25">
      <c r="A7" s="13"/>
      <c r="B7" s="6" t="s">
        <v>1</v>
      </c>
      <c r="C7" s="6" t="s">
        <v>3</v>
      </c>
      <c r="D7" s="31"/>
      <c r="E7" s="31"/>
      <c r="F7" s="31"/>
      <c r="G7" s="31"/>
      <c r="H7" s="32"/>
      <c r="I7" s="31"/>
      <c r="J7" s="31"/>
    </row>
    <row r="8" spans="1:11" x14ac:dyDescent="0.25">
      <c r="A8" s="5"/>
      <c r="B8" s="5"/>
      <c r="C8" s="16"/>
      <c r="D8" s="16"/>
      <c r="E8" s="16"/>
      <c r="F8" s="5"/>
      <c r="G8" s="5"/>
    </row>
    <row r="9" spans="1:11" x14ac:dyDescent="0.25">
      <c r="A9" s="13" t="s">
        <v>318</v>
      </c>
      <c r="B9" s="5"/>
      <c r="C9" s="16"/>
      <c r="D9" s="16"/>
      <c r="E9" s="16"/>
      <c r="F9" s="5"/>
      <c r="G9" s="5"/>
      <c r="H9" s="7"/>
    </row>
    <row r="10" spans="1:11" x14ac:dyDescent="0.25">
      <c r="A10" s="5"/>
      <c r="B10" s="5" t="s">
        <v>210</v>
      </c>
      <c r="C10" s="5" t="s">
        <v>211</v>
      </c>
      <c r="D10" s="7">
        <v>3712189.75</v>
      </c>
      <c r="E10" s="7">
        <v>3875462.05</v>
      </c>
      <c r="F10" s="7">
        <v>3961005.28</v>
      </c>
      <c r="G10" s="7">
        <v>4069810.77</v>
      </c>
      <c r="H10" s="7">
        <v>4168050</v>
      </c>
      <c r="I10" s="7">
        <v>4167067.72</v>
      </c>
      <c r="J10" s="7">
        <v>4267218</v>
      </c>
      <c r="K10" s="28"/>
    </row>
    <row r="11" spans="1:11" x14ac:dyDescent="0.25">
      <c r="A11" s="5">
        <v>0</v>
      </c>
      <c r="B11" s="5" t="s">
        <v>350</v>
      </c>
      <c r="C11" s="5" t="s">
        <v>351</v>
      </c>
      <c r="D11" s="7">
        <v>0</v>
      </c>
      <c r="E11" s="7">
        <v>15763.64</v>
      </c>
      <c r="F11" s="7">
        <v>15944.7</v>
      </c>
      <c r="G11" s="7">
        <v>16310.85</v>
      </c>
      <c r="H11" s="7">
        <v>18454.04</v>
      </c>
      <c r="I11" s="7">
        <v>16776.400000000001</v>
      </c>
      <c r="J11" s="7">
        <v>18612.72</v>
      </c>
    </row>
    <row r="12" spans="1:11" x14ac:dyDescent="0.25">
      <c r="A12" s="5">
        <v>0</v>
      </c>
      <c r="B12" s="5" t="s">
        <v>212</v>
      </c>
      <c r="C12" s="5" t="s">
        <v>213</v>
      </c>
      <c r="D12" s="7">
        <v>315</v>
      </c>
      <c r="E12" s="7">
        <v>1055</v>
      </c>
      <c r="F12" s="7">
        <v>1210</v>
      </c>
      <c r="G12" s="7">
        <v>505</v>
      </c>
      <c r="H12" s="7">
        <f>500-87.83</f>
        <v>412.17</v>
      </c>
      <c r="I12" s="7">
        <v>1475</v>
      </c>
      <c r="J12" s="7">
        <v>500</v>
      </c>
    </row>
    <row r="13" spans="1:11" x14ac:dyDescent="0.25">
      <c r="A13" s="5"/>
      <c r="B13" s="5" t="s">
        <v>214</v>
      </c>
      <c r="C13" s="5" t="s">
        <v>215</v>
      </c>
      <c r="D13" s="7">
        <v>19985.419999999998</v>
      </c>
      <c r="E13" s="7">
        <v>26901.439999999999</v>
      </c>
      <c r="F13" s="7">
        <v>38133.71</v>
      </c>
      <c r="G13" s="7">
        <v>26858.04</v>
      </c>
      <c r="H13" s="7">
        <v>22000</v>
      </c>
      <c r="I13" s="7">
        <v>29891.69</v>
      </c>
      <c r="J13" s="7">
        <v>25000</v>
      </c>
    </row>
    <row r="14" spans="1:11" x14ac:dyDescent="0.25">
      <c r="A14" s="14" t="s">
        <v>280</v>
      </c>
      <c r="B14" s="14"/>
      <c r="C14" s="14"/>
      <c r="D14" s="15">
        <f t="shared" ref="D14:F14" si="0">SUM(D10:D13)</f>
        <v>3732490.17</v>
      </c>
      <c r="E14" s="15">
        <f t="shared" si="0"/>
        <v>3919182.13</v>
      </c>
      <c r="F14" s="15">
        <f t="shared" si="0"/>
        <v>4016293.69</v>
      </c>
      <c r="G14" s="15">
        <f>SUM(G10:G13)</f>
        <v>4113484.66</v>
      </c>
      <c r="H14" s="15">
        <f t="shared" ref="H14" si="1">SUM(H10:H13)</f>
        <v>4208916.21</v>
      </c>
      <c r="I14" s="15">
        <f t="shared" ref="I14:J14" si="2">SUM(I10:I13)</f>
        <v>4215210.8100000005</v>
      </c>
      <c r="J14" s="15">
        <f t="shared" si="2"/>
        <v>4311330.72</v>
      </c>
    </row>
    <row r="15" spans="1:11" x14ac:dyDescent="0.25">
      <c r="A15" s="5"/>
      <c r="B15" s="5"/>
      <c r="C15" s="5"/>
      <c r="D15" s="7"/>
      <c r="E15" s="7"/>
      <c r="F15" s="7"/>
      <c r="G15" s="7"/>
      <c r="K15" s="28"/>
    </row>
    <row r="16" spans="1:11" x14ac:dyDescent="0.25">
      <c r="A16" s="13" t="s">
        <v>317</v>
      </c>
      <c r="B16" s="5"/>
      <c r="C16" s="5"/>
      <c r="D16" s="7"/>
      <c r="E16" s="7"/>
      <c r="F16" s="7"/>
      <c r="G16" s="7"/>
    </row>
    <row r="17" spans="1:10" x14ac:dyDescent="0.25">
      <c r="A17" s="13"/>
      <c r="B17" s="5" t="s">
        <v>365</v>
      </c>
      <c r="C17" s="5" t="s">
        <v>366</v>
      </c>
      <c r="D17" s="7">
        <v>0</v>
      </c>
      <c r="E17" s="7">
        <v>0</v>
      </c>
      <c r="F17" s="7">
        <v>0</v>
      </c>
      <c r="G17" s="7">
        <v>68034.240000000005</v>
      </c>
      <c r="H17" s="7">
        <v>120000</v>
      </c>
      <c r="I17" s="7">
        <v>162017.69</v>
      </c>
      <c r="J17" s="7">
        <v>200000</v>
      </c>
    </row>
    <row r="18" spans="1:10" x14ac:dyDescent="0.25">
      <c r="A18" s="5"/>
      <c r="B18" s="5" t="s">
        <v>216</v>
      </c>
      <c r="C18" s="5" t="s">
        <v>217</v>
      </c>
      <c r="D18" s="7">
        <v>140826</v>
      </c>
      <c r="E18" s="7">
        <v>111882</v>
      </c>
      <c r="F18" s="7">
        <v>189572</v>
      </c>
      <c r="G18" s="7">
        <v>193602</v>
      </c>
      <c r="H18" s="7">
        <v>180000</v>
      </c>
      <c r="I18" s="7">
        <v>96465</v>
      </c>
      <c r="J18" s="7">
        <v>190000</v>
      </c>
    </row>
    <row r="19" spans="1:10" x14ac:dyDescent="0.25">
      <c r="A19" s="5"/>
      <c r="B19" s="5" t="s">
        <v>218</v>
      </c>
      <c r="C19" s="5" t="s">
        <v>219</v>
      </c>
      <c r="D19" s="7">
        <v>134593.59</v>
      </c>
      <c r="E19" s="7">
        <v>51639.45</v>
      </c>
      <c r="F19" s="7">
        <v>128150.72</v>
      </c>
      <c r="G19" s="7">
        <v>129356.03</v>
      </c>
      <c r="H19" s="7">
        <v>100000</v>
      </c>
      <c r="I19" s="7">
        <v>55627.72</v>
      </c>
      <c r="J19" s="7">
        <v>105000</v>
      </c>
    </row>
    <row r="20" spans="1:10" x14ac:dyDescent="0.25">
      <c r="A20" s="5"/>
      <c r="B20" s="5" t="s">
        <v>220</v>
      </c>
      <c r="C20" s="5" t="s">
        <v>221</v>
      </c>
      <c r="D20" s="7">
        <v>142084.32</v>
      </c>
      <c r="E20" s="7">
        <v>93621.88</v>
      </c>
      <c r="F20" s="7">
        <v>122510.86</v>
      </c>
      <c r="G20" s="7">
        <v>114564.73</v>
      </c>
      <c r="H20" s="7">
        <v>100000</v>
      </c>
      <c r="I20" s="7">
        <v>56381</v>
      </c>
      <c r="J20" s="7">
        <v>105000</v>
      </c>
    </row>
    <row r="21" spans="1:10" x14ac:dyDescent="0.25">
      <c r="A21" s="14" t="s">
        <v>280</v>
      </c>
      <c r="B21" s="14"/>
      <c r="C21" s="14"/>
      <c r="D21" s="15">
        <f t="shared" ref="D21:F21" si="3">SUM(D18:D20)</f>
        <v>417503.91</v>
      </c>
      <c r="E21" s="15">
        <f t="shared" si="3"/>
        <v>257143.33000000002</v>
      </c>
      <c r="F21" s="15">
        <f t="shared" si="3"/>
        <v>440233.57999999996</v>
      </c>
      <c r="G21" s="15">
        <f>SUM(G17:G20)</f>
        <v>505557</v>
      </c>
      <c r="H21" s="15">
        <f>SUM(H17:H20)</f>
        <v>500000</v>
      </c>
      <c r="I21" s="15">
        <f t="shared" ref="I21:J21" si="4">SUM(I17:I20)</f>
        <v>370491.41000000003</v>
      </c>
      <c r="J21" s="15">
        <f t="shared" si="4"/>
        <v>600000</v>
      </c>
    </row>
    <row r="22" spans="1:10" x14ac:dyDescent="0.25">
      <c r="A22" s="13"/>
      <c r="B22" s="13"/>
      <c r="C22" s="13"/>
      <c r="D22" s="8"/>
      <c r="E22" s="8"/>
      <c r="F22" s="8"/>
      <c r="G22" s="8"/>
    </row>
    <row r="23" spans="1:10" x14ac:dyDescent="0.25">
      <c r="A23" s="13" t="s">
        <v>319</v>
      </c>
      <c r="B23" s="13"/>
      <c r="C23" s="13"/>
      <c r="D23" s="8"/>
      <c r="E23" s="8"/>
      <c r="F23" s="8"/>
      <c r="G23" s="8"/>
    </row>
    <row r="24" spans="1:10" x14ac:dyDescent="0.25">
      <c r="A24" s="5" t="s">
        <v>320</v>
      </c>
      <c r="B24" s="5"/>
      <c r="C24" s="5"/>
      <c r="D24" s="7"/>
      <c r="E24" s="7"/>
      <c r="F24" s="7"/>
      <c r="G24" s="7"/>
    </row>
    <row r="25" spans="1:10" x14ac:dyDescent="0.25">
      <c r="A25" s="5"/>
      <c r="B25" s="5" t="s">
        <v>222</v>
      </c>
      <c r="C25" s="5" t="s">
        <v>223</v>
      </c>
      <c r="D25" s="7">
        <v>50.5</v>
      </c>
      <c r="E25" s="7">
        <v>4.25</v>
      </c>
      <c r="F25" s="7">
        <v>10.26</v>
      </c>
      <c r="G25" s="7">
        <v>5.25</v>
      </c>
      <c r="H25" s="7">
        <v>0</v>
      </c>
      <c r="I25" s="7">
        <v>0</v>
      </c>
      <c r="J25" s="7">
        <v>0</v>
      </c>
    </row>
    <row r="26" spans="1:10" x14ac:dyDescent="0.25">
      <c r="A26" s="5"/>
      <c r="B26" s="5" t="s">
        <v>224</v>
      </c>
      <c r="C26" s="5" t="s">
        <v>225</v>
      </c>
      <c r="D26" s="7">
        <v>3000</v>
      </c>
      <c r="E26" s="7">
        <v>3250</v>
      </c>
      <c r="F26" s="7">
        <v>2700</v>
      </c>
      <c r="G26" s="7">
        <v>2825</v>
      </c>
      <c r="H26" s="7">
        <v>1500</v>
      </c>
      <c r="I26" s="7">
        <v>2400</v>
      </c>
      <c r="J26" s="7">
        <v>3000</v>
      </c>
    </row>
    <row r="27" spans="1:10" x14ac:dyDescent="0.25">
      <c r="A27" s="5"/>
      <c r="B27" s="5"/>
      <c r="C27" s="5"/>
      <c r="D27" s="7"/>
      <c r="E27" s="7"/>
      <c r="F27" s="7"/>
      <c r="G27" s="7"/>
      <c r="H27" s="7"/>
    </row>
    <row r="28" spans="1:10" x14ac:dyDescent="0.25">
      <c r="A28" s="5" t="s">
        <v>321</v>
      </c>
      <c r="B28" s="5"/>
      <c r="C28" s="5"/>
      <c r="D28" s="7"/>
      <c r="E28" s="7"/>
      <c r="F28" s="7"/>
      <c r="G28" s="7"/>
      <c r="H28" s="7"/>
    </row>
    <row r="29" spans="1:10" x14ac:dyDescent="0.25">
      <c r="A29" s="5"/>
      <c r="B29" s="5" t="s">
        <v>226</v>
      </c>
      <c r="C29" s="5" t="s">
        <v>227</v>
      </c>
      <c r="D29" s="7">
        <v>17433</v>
      </c>
      <c r="E29" s="7">
        <v>2545</v>
      </c>
      <c r="F29" s="7">
        <v>43401.5</v>
      </c>
      <c r="G29" s="7">
        <v>34780</v>
      </c>
      <c r="H29" s="7">
        <v>40000</v>
      </c>
      <c r="I29" s="7">
        <v>46807</v>
      </c>
      <c r="J29" s="7">
        <v>60000</v>
      </c>
    </row>
    <row r="30" spans="1:10" x14ac:dyDescent="0.25">
      <c r="A30" s="5"/>
      <c r="B30" s="5" t="s">
        <v>363</v>
      </c>
      <c r="C30" s="5" t="s">
        <v>364</v>
      </c>
      <c r="D30" s="7">
        <v>0</v>
      </c>
      <c r="E30" s="7">
        <v>0</v>
      </c>
      <c r="F30" s="7">
        <v>0</v>
      </c>
      <c r="G30" s="7">
        <v>29000</v>
      </c>
      <c r="H30" s="7">
        <v>0</v>
      </c>
      <c r="I30" s="7">
        <v>0</v>
      </c>
      <c r="J30" s="7">
        <v>0</v>
      </c>
    </row>
    <row r="31" spans="1:10" x14ac:dyDescent="0.25">
      <c r="A31" s="5"/>
      <c r="B31" s="5"/>
      <c r="C31" s="5"/>
      <c r="D31" s="7"/>
      <c r="E31" s="7"/>
      <c r="F31" s="7"/>
      <c r="G31" s="7"/>
      <c r="H31" s="7"/>
    </row>
    <row r="32" spans="1:10" x14ac:dyDescent="0.25">
      <c r="A32" s="5" t="s">
        <v>322</v>
      </c>
      <c r="B32" s="5"/>
      <c r="C32" s="5"/>
      <c r="D32" s="7"/>
      <c r="E32" s="7"/>
      <c r="F32" s="7"/>
      <c r="G32" s="7"/>
      <c r="H32" s="7"/>
    </row>
    <row r="33" spans="1:10" x14ac:dyDescent="0.25">
      <c r="A33" s="5"/>
      <c r="B33" s="5" t="s">
        <v>228</v>
      </c>
      <c r="C33" s="5" t="s">
        <v>229</v>
      </c>
      <c r="D33" s="7">
        <v>55383.3</v>
      </c>
      <c r="E33" s="7">
        <v>46881</v>
      </c>
      <c r="F33" s="7">
        <v>56971</v>
      </c>
      <c r="G33" s="7">
        <v>54124</v>
      </c>
      <c r="H33" s="7">
        <v>50000</v>
      </c>
      <c r="I33" s="7">
        <v>34163</v>
      </c>
      <c r="J33" s="7">
        <v>50000</v>
      </c>
    </row>
    <row r="34" spans="1:10" x14ac:dyDescent="0.25">
      <c r="A34" s="5"/>
      <c r="B34" s="5"/>
      <c r="C34" s="5"/>
      <c r="D34" s="7"/>
      <c r="E34" s="7"/>
      <c r="F34" s="7"/>
      <c r="G34" s="7"/>
      <c r="H34" s="7"/>
    </row>
    <row r="35" spans="1:10" x14ac:dyDescent="0.25">
      <c r="A35" s="5" t="s">
        <v>302</v>
      </c>
      <c r="B35" s="5"/>
      <c r="C35" s="5"/>
      <c r="D35" s="7"/>
      <c r="E35" s="7"/>
      <c r="F35" s="7"/>
      <c r="G35" s="7"/>
      <c r="H35" s="7"/>
    </row>
    <row r="36" spans="1:10" x14ac:dyDescent="0.25">
      <c r="A36" s="5"/>
      <c r="B36" s="5" t="s">
        <v>230</v>
      </c>
      <c r="C36" s="5" t="s">
        <v>231</v>
      </c>
      <c r="D36" s="7">
        <v>12706.67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</row>
    <row r="37" spans="1:10" x14ac:dyDescent="0.25">
      <c r="A37" s="5"/>
      <c r="B37" s="5" t="s">
        <v>232</v>
      </c>
      <c r="C37" s="5" t="s">
        <v>233</v>
      </c>
      <c r="D37" s="7">
        <v>30255</v>
      </c>
      <c r="E37" s="7">
        <v>59514</v>
      </c>
      <c r="F37" s="7">
        <v>41173</v>
      </c>
      <c r="G37" s="7">
        <v>29254</v>
      </c>
      <c r="H37" s="7">
        <f>[1]Expense!H141</f>
        <v>30000</v>
      </c>
      <c r="I37" s="7">
        <v>23953</v>
      </c>
      <c r="J37" s="7">
        <v>30000</v>
      </c>
    </row>
    <row r="38" spans="1:10" ht="18.75" customHeight="1" x14ac:dyDescent="0.25">
      <c r="A38" s="5"/>
      <c r="B38" s="5" t="s">
        <v>234</v>
      </c>
      <c r="C38" s="5" t="s">
        <v>235</v>
      </c>
      <c r="D38" s="7">
        <v>52840.800000000003</v>
      </c>
      <c r="E38" s="7">
        <v>35473.08</v>
      </c>
      <c r="F38" s="7">
        <f>55570.35+10.25</f>
        <v>55580.6</v>
      </c>
      <c r="G38" s="7">
        <v>52225.5</v>
      </c>
      <c r="H38" s="7">
        <v>50000</v>
      </c>
      <c r="I38" s="7">
        <v>7540.79</v>
      </c>
      <c r="J38" s="7">
        <v>42500</v>
      </c>
    </row>
    <row r="39" spans="1:10" x14ac:dyDescent="0.25">
      <c r="A39" s="5"/>
      <c r="B39" s="5" t="s">
        <v>236</v>
      </c>
      <c r="C39" s="5" t="s">
        <v>237</v>
      </c>
      <c r="D39" s="7">
        <v>1225</v>
      </c>
      <c r="E39" s="7">
        <v>1200</v>
      </c>
      <c r="F39" s="7">
        <v>2150</v>
      </c>
      <c r="G39" s="7">
        <v>3650</v>
      </c>
      <c r="H39" s="7">
        <v>2400</v>
      </c>
      <c r="I39" s="7">
        <v>2000</v>
      </c>
      <c r="J39" s="7">
        <v>2500</v>
      </c>
    </row>
    <row r="40" spans="1:10" x14ac:dyDescent="0.25">
      <c r="A40" s="5"/>
      <c r="B40" s="5" t="s">
        <v>238</v>
      </c>
      <c r="C40" s="5" t="s">
        <v>239</v>
      </c>
      <c r="D40" s="7">
        <v>15700</v>
      </c>
      <c r="E40" s="7">
        <v>0</v>
      </c>
      <c r="F40" s="7">
        <v>36553.199999999997</v>
      </c>
      <c r="G40" s="7">
        <v>36364.94</v>
      </c>
      <c r="H40" s="7">
        <v>37000</v>
      </c>
      <c r="I40" s="7">
        <v>33394.67</v>
      </c>
      <c r="J40" s="7">
        <v>43000</v>
      </c>
    </row>
    <row r="41" spans="1:10" x14ac:dyDescent="0.25">
      <c r="A41" s="5"/>
      <c r="B41" s="5"/>
      <c r="C41" s="5"/>
      <c r="D41" s="7"/>
      <c r="E41" s="7"/>
      <c r="F41" s="7"/>
      <c r="G41" s="7"/>
      <c r="H41" s="7"/>
    </row>
    <row r="42" spans="1:10" x14ac:dyDescent="0.25">
      <c r="A42" s="5" t="s">
        <v>307</v>
      </c>
      <c r="B42" s="5"/>
      <c r="C42" s="5"/>
      <c r="D42" s="7"/>
      <c r="E42" s="7"/>
      <c r="F42" s="7"/>
      <c r="G42" s="7"/>
      <c r="H42" s="7"/>
    </row>
    <row r="43" spans="1:10" x14ac:dyDescent="0.25">
      <c r="A43" s="5"/>
      <c r="B43" s="5" t="s">
        <v>273</v>
      </c>
      <c r="C43" s="5" t="s">
        <v>274</v>
      </c>
      <c r="D43" s="7">
        <v>3125</v>
      </c>
      <c r="E43" s="7">
        <v>3500</v>
      </c>
      <c r="F43" s="7">
        <v>2125</v>
      </c>
      <c r="G43" s="7">
        <v>850</v>
      </c>
      <c r="H43" s="7">
        <v>2000</v>
      </c>
      <c r="I43" s="7">
        <v>0</v>
      </c>
      <c r="J43" s="7">
        <v>1000</v>
      </c>
    </row>
    <row r="44" spans="1:10" x14ac:dyDescent="0.25">
      <c r="A44" s="5"/>
      <c r="B44" s="5" t="s">
        <v>275</v>
      </c>
      <c r="C44" s="5" t="s">
        <v>276</v>
      </c>
      <c r="D44" s="7">
        <v>875</v>
      </c>
      <c r="E44" s="7">
        <v>3653</v>
      </c>
      <c r="F44" s="7">
        <v>2525</v>
      </c>
      <c r="G44" s="7">
        <v>1450</v>
      </c>
      <c r="H44" s="7">
        <v>2000</v>
      </c>
      <c r="I44" s="7">
        <v>300</v>
      </c>
      <c r="J44" s="7">
        <v>2000</v>
      </c>
    </row>
    <row r="45" spans="1:10" x14ac:dyDescent="0.25">
      <c r="A45" s="5"/>
      <c r="B45" s="5" t="s">
        <v>240</v>
      </c>
      <c r="C45" s="5" t="s">
        <v>241</v>
      </c>
      <c r="D45" s="7">
        <v>1300</v>
      </c>
      <c r="E45" s="7">
        <v>325</v>
      </c>
      <c r="F45" s="7">
        <v>1975</v>
      </c>
      <c r="G45" s="7">
        <v>1950</v>
      </c>
      <c r="H45" s="7">
        <v>0</v>
      </c>
      <c r="I45" s="7">
        <v>325</v>
      </c>
      <c r="J45" s="7">
        <v>325</v>
      </c>
    </row>
    <row r="46" spans="1:10" x14ac:dyDescent="0.25">
      <c r="A46" s="5"/>
      <c r="B46" s="5" t="s">
        <v>343</v>
      </c>
      <c r="C46" s="5" t="s">
        <v>344</v>
      </c>
      <c r="D46" s="7">
        <v>120000</v>
      </c>
      <c r="E46" s="7">
        <v>0</v>
      </c>
      <c r="F46" s="7">
        <v>0</v>
      </c>
      <c r="G46" s="7">
        <v>23214.03</v>
      </c>
      <c r="H46" s="7">
        <v>0</v>
      </c>
      <c r="I46" s="7">
        <v>0</v>
      </c>
      <c r="J46" s="7">
        <v>12000</v>
      </c>
    </row>
    <row r="47" spans="1:10" x14ac:dyDescent="0.25">
      <c r="A47" s="14" t="s">
        <v>280</v>
      </c>
      <c r="B47" s="14"/>
      <c r="C47" s="14"/>
      <c r="D47" s="15">
        <f t="shared" ref="D47:G47" si="5">SUM(D25:D46)</f>
        <v>313894.27</v>
      </c>
      <c r="E47" s="15">
        <f t="shared" si="5"/>
        <v>156345.33000000002</v>
      </c>
      <c r="F47" s="15">
        <f t="shared" si="5"/>
        <v>245164.56</v>
      </c>
      <c r="G47" s="15">
        <f t="shared" si="5"/>
        <v>269692.71999999997</v>
      </c>
      <c r="H47" s="15">
        <f t="shared" ref="H47" si="6">SUM(H25:H46)</f>
        <v>214900</v>
      </c>
      <c r="I47" s="15">
        <f t="shared" ref="I47:J47" si="7">SUM(I25:I46)</f>
        <v>150883.46</v>
      </c>
      <c r="J47" s="15">
        <f t="shared" si="7"/>
        <v>246325</v>
      </c>
    </row>
    <row r="48" spans="1:10" x14ac:dyDescent="0.25">
      <c r="A48" s="5"/>
      <c r="B48" s="5"/>
      <c r="C48" s="5"/>
      <c r="D48" s="7"/>
      <c r="E48" s="7"/>
      <c r="F48" s="7"/>
      <c r="G48" s="7"/>
    </row>
    <row r="49" spans="1:10" x14ac:dyDescent="0.25">
      <c r="A49" s="13" t="s">
        <v>328</v>
      </c>
      <c r="B49" s="5"/>
      <c r="C49" s="5"/>
      <c r="D49" s="7"/>
      <c r="E49" s="7"/>
      <c r="F49" s="7"/>
      <c r="G49" s="7"/>
    </row>
    <row r="50" spans="1:10" x14ac:dyDescent="0.25">
      <c r="A50" s="5" t="s">
        <v>323</v>
      </c>
      <c r="B50" s="5"/>
      <c r="C50" s="5"/>
      <c r="D50" s="7"/>
      <c r="E50" s="7"/>
      <c r="F50" s="7"/>
      <c r="G50" s="7"/>
    </row>
    <row r="51" spans="1:10" x14ac:dyDescent="0.25">
      <c r="A51" s="5"/>
      <c r="B51" s="5" t="s">
        <v>242</v>
      </c>
      <c r="C51" s="5" t="s">
        <v>243</v>
      </c>
      <c r="D51" s="7">
        <v>461.19</v>
      </c>
      <c r="E51" s="7">
        <v>160.75</v>
      </c>
      <c r="F51" s="7">
        <v>61.87</v>
      </c>
      <c r="G51" s="7">
        <v>16662.45</v>
      </c>
      <c r="H51" s="7">
        <v>14337.09</v>
      </c>
      <c r="I51" s="7">
        <v>43659.839999999997</v>
      </c>
      <c r="J51" s="7">
        <v>55000</v>
      </c>
    </row>
    <row r="52" spans="1:10" x14ac:dyDescent="0.25">
      <c r="A52" s="5"/>
      <c r="B52" s="5" t="s">
        <v>244</v>
      </c>
      <c r="C52" s="5" t="s">
        <v>245</v>
      </c>
      <c r="D52" s="7">
        <v>6360</v>
      </c>
      <c r="E52" s="7">
        <v>0</v>
      </c>
      <c r="F52" s="7">
        <v>800</v>
      </c>
      <c r="G52" s="7">
        <v>16360.1</v>
      </c>
      <c r="H52" s="7">
        <v>12600</v>
      </c>
      <c r="I52" s="7">
        <v>9150</v>
      </c>
      <c r="J52" s="7">
        <v>12600</v>
      </c>
    </row>
    <row r="53" spans="1:10" x14ac:dyDescent="0.25">
      <c r="A53" s="5"/>
      <c r="B53" s="5"/>
      <c r="C53" s="5"/>
      <c r="D53" s="7"/>
      <c r="E53" s="7"/>
      <c r="F53" s="7"/>
      <c r="G53" s="7"/>
      <c r="H53" s="7"/>
    </row>
    <row r="54" spans="1:10" x14ac:dyDescent="0.25">
      <c r="A54" s="5" t="s">
        <v>324</v>
      </c>
      <c r="B54" s="5"/>
      <c r="C54" s="5"/>
      <c r="D54" s="7"/>
      <c r="E54" s="7"/>
      <c r="F54" s="7"/>
      <c r="G54" s="7"/>
      <c r="H54" s="7"/>
    </row>
    <row r="55" spans="1:10" x14ac:dyDescent="0.25">
      <c r="A55" s="5"/>
      <c r="B55" s="5" t="s">
        <v>246</v>
      </c>
      <c r="C55" s="5" t="s">
        <v>247</v>
      </c>
      <c r="D55" s="7">
        <v>150</v>
      </c>
      <c r="E55" s="7">
        <v>0</v>
      </c>
      <c r="F55" s="7">
        <v>0</v>
      </c>
      <c r="G55" s="7">
        <v>600</v>
      </c>
      <c r="H55" s="7">
        <v>450</v>
      </c>
      <c r="I55" s="7">
        <v>0</v>
      </c>
      <c r="J55" s="7">
        <v>450</v>
      </c>
    </row>
    <row r="56" spans="1:10" x14ac:dyDescent="0.25">
      <c r="A56" s="5"/>
      <c r="B56" s="5" t="s">
        <v>248</v>
      </c>
      <c r="C56" s="5" t="s">
        <v>249</v>
      </c>
      <c r="D56" s="7">
        <v>310444.42</v>
      </c>
      <c r="E56" s="7">
        <v>281068.09999999998</v>
      </c>
      <c r="F56" s="7">
        <v>231651.76</v>
      </c>
      <c r="G56" s="7">
        <v>661954.05000000005</v>
      </c>
      <c r="H56" s="7">
        <v>300000</v>
      </c>
      <c r="I56" s="7">
        <v>270446.71000000002</v>
      </c>
      <c r="J56" s="7">
        <f>465102.94+15.68</f>
        <v>465118.62</v>
      </c>
    </row>
    <row r="57" spans="1:10" x14ac:dyDescent="0.25">
      <c r="A57" s="5"/>
      <c r="B57" s="5" t="s">
        <v>250</v>
      </c>
      <c r="C57" s="5" t="s">
        <v>251</v>
      </c>
      <c r="D57" s="7">
        <v>5800</v>
      </c>
      <c r="E57" s="7">
        <v>7000</v>
      </c>
      <c r="F57" s="7">
        <v>3000</v>
      </c>
      <c r="G57" s="7">
        <v>9900</v>
      </c>
      <c r="H57" s="7">
        <v>5000</v>
      </c>
      <c r="I57" s="7">
        <v>3000</v>
      </c>
      <c r="J57" s="7">
        <v>5000</v>
      </c>
    </row>
    <row r="58" spans="1:10" x14ac:dyDescent="0.25">
      <c r="A58" s="5"/>
      <c r="B58" s="5" t="s">
        <v>268</v>
      </c>
      <c r="C58" s="5" t="s">
        <v>269</v>
      </c>
      <c r="D58" s="7">
        <v>28725</v>
      </c>
      <c r="E58" s="7">
        <v>53250</v>
      </c>
      <c r="F58" s="7">
        <f>29197.46+34900</f>
        <v>64097.46</v>
      </c>
      <c r="G58" s="7">
        <v>143325</v>
      </c>
      <c r="H58" s="7">
        <v>65000</v>
      </c>
      <c r="I58" s="7">
        <f>10965+5250</f>
        <v>16215</v>
      </c>
      <c r="J58" s="7">
        <v>70000</v>
      </c>
    </row>
    <row r="59" spans="1:10" x14ac:dyDescent="0.25">
      <c r="A59" s="5"/>
      <c r="B59" s="5"/>
      <c r="C59" s="5"/>
      <c r="D59" s="7"/>
      <c r="E59" s="7"/>
      <c r="F59" s="7"/>
      <c r="G59" s="7"/>
      <c r="H59" s="7"/>
    </row>
    <row r="60" spans="1:10" x14ac:dyDescent="0.25">
      <c r="A60" s="5" t="s">
        <v>325</v>
      </c>
      <c r="B60" s="5"/>
      <c r="C60" s="5"/>
      <c r="D60" s="7"/>
      <c r="E60" s="7"/>
      <c r="F60" s="7"/>
      <c r="G60" s="7"/>
      <c r="H60" s="7"/>
    </row>
    <row r="61" spans="1:10" x14ac:dyDescent="0.25">
      <c r="A61" s="5"/>
      <c r="B61" s="5" t="s">
        <v>252</v>
      </c>
      <c r="C61" s="5" t="s">
        <v>253</v>
      </c>
      <c r="D61" s="7">
        <v>60556</v>
      </c>
      <c r="E61" s="7">
        <v>37042</v>
      </c>
      <c r="F61" s="7">
        <f>34913.01+9229</f>
        <v>44142.01</v>
      </c>
      <c r="G61" s="7">
        <v>101809</v>
      </c>
      <c r="H61" s="7">
        <v>60000</v>
      </c>
      <c r="I61" s="7">
        <v>102564</v>
      </c>
      <c r="J61" s="7">
        <v>120000</v>
      </c>
    </row>
    <row r="62" spans="1:10" x14ac:dyDescent="0.25">
      <c r="A62" s="5"/>
      <c r="B62" s="5"/>
      <c r="C62" s="5"/>
      <c r="D62" s="7"/>
      <c r="E62" s="7"/>
      <c r="F62" s="7"/>
      <c r="G62" s="7"/>
      <c r="H62" s="7"/>
    </row>
    <row r="63" spans="1:10" x14ac:dyDescent="0.25">
      <c r="A63" s="5" t="s">
        <v>326</v>
      </c>
      <c r="B63" s="5"/>
      <c r="C63" s="5"/>
      <c r="D63" s="7"/>
      <c r="E63" s="7"/>
      <c r="F63" s="7"/>
      <c r="G63" s="7"/>
      <c r="H63" s="7"/>
    </row>
    <row r="64" spans="1:10" x14ac:dyDescent="0.25">
      <c r="A64" s="5"/>
      <c r="B64" s="5" t="s">
        <v>254</v>
      </c>
      <c r="C64" s="5" t="s">
        <v>255</v>
      </c>
      <c r="D64" s="7">
        <v>3586.71</v>
      </c>
      <c r="E64" s="7">
        <v>4074.4</v>
      </c>
      <c r="F64" s="7">
        <v>4790.45</v>
      </c>
      <c r="G64" s="7">
        <v>3482.15</v>
      </c>
      <c r="H64" s="7">
        <v>3000</v>
      </c>
      <c r="I64" s="7">
        <v>2525.16</v>
      </c>
      <c r="J64" s="7">
        <v>3500</v>
      </c>
    </row>
    <row r="65" spans="1:11" x14ac:dyDescent="0.25">
      <c r="A65" s="5"/>
      <c r="B65" s="5" t="s">
        <v>345</v>
      </c>
      <c r="C65" s="5" t="s">
        <v>346</v>
      </c>
      <c r="D65" s="7">
        <v>450</v>
      </c>
      <c r="E65" s="7">
        <v>0</v>
      </c>
      <c r="F65" s="7">
        <v>0</v>
      </c>
      <c r="G65" s="7">
        <v>65150</v>
      </c>
      <c r="H65" s="7">
        <v>0</v>
      </c>
      <c r="I65" s="7">
        <v>500</v>
      </c>
      <c r="J65" s="7">
        <v>0</v>
      </c>
    </row>
    <row r="66" spans="1:11" x14ac:dyDescent="0.25">
      <c r="A66" s="5"/>
      <c r="B66" s="5" t="s">
        <v>277</v>
      </c>
      <c r="C66" s="5" t="s">
        <v>278</v>
      </c>
      <c r="D66" s="7">
        <v>24137.22</v>
      </c>
      <c r="E66" s="7">
        <v>18920.98</v>
      </c>
      <c r="F66" s="7">
        <v>7668</v>
      </c>
      <c r="G66" s="7">
        <v>6967.47</v>
      </c>
      <c r="H66" s="7">
        <v>0</v>
      </c>
      <c r="I66" s="7">
        <v>8360</v>
      </c>
      <c r="J66" s="7">
        <v>6500</v>
      </c>
    </row>
    <row r="67" spans="1:11" x14ac:dyDescent="0.25">
      <c r="A67" s="5"/>
      <c r="B67" s="5" t="s">
        <v>256</v>
      </c>
      <c r="C67" s="5" t="s">
        <v>257</v>
      </c>
      <c r="D67" s="7">
        <v>11595.5</v>
      </c>
      <c r="E67" s="7">
        <v>9782.85</v>
      </c>
      <c r="F67" s="7">
        <v>10812.2</v>
      </c>
      <c r="G67" s="7">
        <v>9786.93</v>
      </c>
      <c r="H67" s="7">
        <v>12000</v>
      </c>
      <c r="I67" s="7">
        <v>5194</v>
      </c>
      <c r="J67" s="7">
        <v>9000</v>
      </c>
    </row>
    <row r="68" spans="1:11" x14ac:dyDescent="0.25">
      <c r="A68" s="5"/>
      <c r="B68" s="5"/>
      <c r="C68" s="5"/>
      <c r="D68" s="7"/>
      <c r="E68" s="7"/>
      <c r="F68" s="7"/>
      <c r="G68" s="7"/>
      <c r="H68" s="7"/>
    </row>
    <row r="69" spans="1:11" x14ac:dyDescent="0.25">
      <c r="A69" s="5"/>
      <c r="B69" s="5" t="s">
        <v>327</v>
      </c>
      <c r="C69" s="5"/>
      <c r="D69" s="7"/>
      <c r="E69" s="7"/>
      <c r="F69" s="7"/>
      <c r="G69" s="7"/>
      <c r="H69" s="7"/>
    </row>
    <row r="70" spans="1:11" x14ac:dyDescent="0.25">
      <c r="A70" s="5"/>
      <c r="B70" s="5" t="s">
        <v>332</v>
      </c>
      <c r="C70" s="5" t="s">
        <v>333</v>
      </c>
      <c r="D70" s="7">
        <v>575</v>
      </c>
      <c r="E70" s="7">
        <v>4787.91</v>
      </c>
      <c r="F70" s="7">
        <f>13062+9394.09+389.77</f>
        <v>22845.86</v>
      </c>
      <c r="G70" s="7">
        <v>10162</v>
      </c>
      <c r="H70" s="7">
        <v>0</v>
      </c>
      <c r="I70" s="7">
        <v>3600</v>
      </c>
      <c r="J70" s="7">
        <v>0</v>
      </c>
    </row>
    <row r="71" spans="1:11" x14ac:dyDescent="0.25">
      <c r="A71" s="5"/>
      <c r="B71" s="5" t="s">
        <v>258</v>
      </c>
      <c r="C71" s="5" t="s">
        <v>259</v>
      </c>
      <c r="D71" s="7">
        <v>7494.93</v>
      </c>
      <c r="E71" s="7">
        <v>3519.17</v>
      </c>
      <c r="F71" s="7">
        <v>3369.76</v>
      </c>
      <c r="G71" s="7">
        <v>3795.3</v>
      </c>
      <c r="H71" s="7">
        <v>1500</v>
      </c>
      <c r="I71" s="7">
        <v>100974.56</v>
      </c>
      <c r="J71" s="7">
        <v>0</v>
      </c>
    </row>
    <row r="72" spans="1:11" x14ac:dyDescent="0.25">
      <c r="A72" s="5"/>
      <c r="B72" s="5" t="s">
        <v>260</v>
      </c>
      <c r="C72" s="5" t="s">
        <v>261</v>
      </c>
      <c r="D72" s="7">
        <v>172063.99</v>
      </c>
      <c r="E72" s="7">
        <v>0</v>
      </c>
      <c r="F72" s="7">
        <f>165000+35000+30000</f>
        <v>230000</v>
      </c>
      <c r="G72" s="7">
        <v>160000</v>
      </c>
      <c r="H72" s="7">
        <v>300000</v>
      </c>
      <c r="I72" s="7">
        <v>300000</v>
      </c>
      <c r="J72" s="7">
        <v>300000</v>
      </c>
    </row>
    <row r="73" spans="1:11" ht="15.75" customHeight="1" x14ac:dyDescent="0.25">
      <c r="A73" s="5"/>
      <c r="B73" s="5" t="s">
        <v>262</v>
      </c>
      <c r="C73" s="5" t="s">
        <v>263</v>
      </c>
      <c r="D73" s="7">
        <v>222000</v>
      </c>
      <c r="E73" s="7">
        <v>148000</v>
      </c>
      <c r="F73" s="7">
        <v>92500</v>
      </c>
      <c r="G73" s="7">
        <v>222000</v>
      </c>
      <c r="H73" s="7">
        <v>175000</v>
      </c>
      <c r="I73" s="7">
        <v>0</v>
      </c>
      <c r="J73" s="7">
        <v>125000</v>
      </c>
    </row>
    <row r="74" spans="1:11" ht="15.75" customHeight="1" x14ac:dyDescent="0.25">
      <c r="A74" s="14" t="s">
        <v>280</v>
      </c>
      <c r="B74" s="14"/>
      <c r="C74" s="14"/>
      <c r="D74" s="15">
        <f t="shared" ref="D74:G74" si="8">SUM(D51:D73)</f>
        <v>854399.96</v>
      </c>
      <c r="E74" s="15">
        <f t="shared" si="8"/>
        <v>567606.15999999992</v>
      </c>
      <c r="F74" s="15">
        <f t="shared" si="8"/>
        <v>715739.37000000011</v>
      </c>
      <c r="G74" s="15">
        <f t="shared" si="8"/>
        <v>1431954.4500000002</v>
      </c>
      <c r="H74" s="15">
        <f t="shared" ref="H74:J74" si="9">SUM(H51:H73)</f>
        <v>948887.09000000008</v>
      </c>
      <c r="I74" s="15">
        <f t="shared" si="9"/>
        <v>866189.27</v>
      </c>
      <c r="J74" s="15">
        <f t="shared" si="9"/>
        <v>1172168.6200000001</v>
      </c>
    </row>
    <row r="75" spans="1:11" x14ac:dyDescent="0.25">
      <c r="A75" s="5"/>
      <c r="B75" s="5"/>
      <c r="C75" s="5"/>
      <c r="D75" s="7"/>
      <c r="E75" s="7"/>
      <c r="F75" s="7"/>
      <c r="G75" s="7"/>
    </row>
    <row r="76" spans="1:11" x14ac:dyDescent="0.25">
      <c r="A76" s="13" t="s">
        <v>329</v>
      </c>
      <c r="B76" s="5"/>
      <c r="C76" s="5"/>
      <c r="D76" s="7"/>
      <c r="E76" s="7"/>
      <c r="F76" s="7"/>
      <c r="G76" s="7"/>
    </row>
    <row r="77" spans="1:11" x14ac:dyDescent="0.25">
      <c r="A77" s="5" t="s">
        <v>320</v>
      </c>
      <c r="B77" s="5"/>
      <c r="C77" s="5"/>
      <c r="D77" s="7"/>
      <c r="E77" s="7"/>
      <c r="F77" s="7"/>
      <c r="G77" s="7"/>
      <c r="H77" s="7"/>
    </row>
    <row r="78" spans="1:11" x14ac:dyDescent="0.25">
      <c r="A78" s="5"/>
      <c r="B78" s="5" t="s">
        <v>264</v>
      </c>
      <c r="C78" s="5" t="s">
        <v>265</v>
      </c>
      <c r="D78" s="7">
        <v>79575</v>
      </c>
      <c r="E78" s="7">
        <v>0</v>
      </c>
      <c r="F78" s="7">
        <v>79575</v>
      </c>
      <c r="G78" s="7">
        <v>79575</v>
      </c>
      <c r="H78" s="7">
        <v>79575</v>
      </c>
      <c r="I78" s="7">
        <v>79575</v>
      </c>
      <c r="J78" s="7">
        <v>79575</v>
      </c>
    </row>
    <row r="79" spans="1:11" x14ac:dyDescent="0.25">
      <c r="A79" s="5"/>
      <c r="B79" s="5" t="s">
        <v>266</v>
      </c>
      <c r="C79" s="5" t="s">
        <v>267</v>
      </c>
      <c r="D79" s="7">
        <v>113810.88</v>
      </c>
      <c r="E79" s="7">
        <v>125982.88</v>
      </c>
      <c r="F79" s="7">
        <v>223433.42</v>
      </c>
      <c r="G79" s="7">
        <v>114132.56</v>
      </c>
      <c r="H79" s="7">
        <v>130000</v>
      </c>
      <c r="I79" s="7">
        <v>53293.58</v>
      </c>
      <c r="J79" s="7">
        <v>90000</v>
      </c>
    </row>
    <row r="80" spans="1:11" s="5" customFormat="1" x14ac:dyDescent="0.25">
      <c r="D80" s="7"/>
      <c r="E80" s="7"/>
      <c r="F80" s="7"/>
      <c r="G80" s="7"/>
      <c r="H80" s="7"/>
      <c r="I80" s="7"/>
      <c r="J80" s="7"/>
      <c r="K80" s="26"/>
    </row>
    <row r="81" spans="1:12" s="5" customFormat="1" x14ac:dyDescent="0.25">
      <c r="A81" s="5" t="s">
        <v>330</v>
      </c>
      <c r="D81" s="7"/>
      <c r="E81" s="7"/>
      <c r="F81" s="7"/>
      <c r="G81" s="7"/>
      <c r="H81" s="7"/>
      <c r="I81" s="7"/>
      <c r="J81" s="7"/>
      <c r="K81" s="26"/>
    </row>
    <row r="82" spans="1:12" s="5" customFormat="1" x14ac:dyDescent="0.25">
      <c r="B82" s="5" t="s">
        <v>337</v>
      </c>
      <c r="C82" s="5" t="s">
        <v>338</v>
      </c>
      <c r="D82" s="7">
        <f>14300.34+58467.55</f>
        <v>72767.89</v>
      </c>
      <c r="E82" s="7">
        <v>5504.5</v>
      </c>
      <c r="F82" s="7">
        <f>465140.89-365401.88</f>
        <v>99739.010000000009</v>
      </c>
      <c r="G82" s="7">
        <f>5773.92+239868.31</f>
        <v>245642.23</v>
      </c>
      <c r="H82" s="7">
        <v>0</v>
      </c>
      <c r="I82" s="7">
        <f>18994+1195.47</f>
        <v>20189.47</v>
      </c>
      <c r="J82" s="7">
        <v>0</v>
      </c>
      <c r="K82" s="26"/>
    </row>
    <row r="83" spans="1:12" s="5" customFormat="1" x14ac:dyDescent="0.25">
      <c r="B83" s="5" t="s">
        <v>331</v>
      </c>
      <c r="C83" s="5" t="s">
        <v>341</v>
      </c>
      <c r="D83" s="7">
        <v>104006.5</v>
      </c>
      <c r="E83" s="7">
        <v>50854.89</v>
      </c>
      <c r="F83" s="7">
        <v>144535.10999999999</v>
      </c>
      <c r="G83" s="7">
        <v>0</v>
      </c>
      <c r="H83" s="7">
        <v>0</v>
      </c>
      <c r="I83" s="7">
        <v>145011.16</v>
      </c>
      <c r="J83" s="7">
        <v>0</v>
      </c>
      <c r="K83" s="26"/>
    </row>
    <row r="84" spans="1:12" s="5" customFormat="1" x14ac:dyDescent="0.25">
      <c r="D84" s="7"/>
      <c r="E84" s="7"/>
      <c r="F84" s="7"/>
      <c r="G84" s="7"/>
      <c r="H84" s="7"/>
      <c r="I84" s="7"/>
      <c r="J84" s="7"/>
      <c r="K84" s="26"/>
    </row>
    <row r="85" spans="1:12" s="5" customFormat="1" x14ac:dyDescent="0.25">
      <c r="A85" s="5" t="s">
        <v>307</v>
      </c>
      <c r="D85" s="7"/>
      <c r="E85" s="7"/>
      <c r="F85" s="7"/>
      <c r="G85" s="7"/>
      <c r="H85" s="7"/>
      <c r="I85" s="7"/>
      <c r="J85" s="7"/>
      <c r="K85" s="26"/>
    </row>
    <row r="86" spans="1:12" s="5" customFormat="1" x14ac:dyDescent="0.25">
      <c r="B86" s="5" t="s">
        <v>339</v>
      </c>
      <c r="C86" s="5" t="s">
        <v>340</v>
      </c>
      <c r="D86" s="7">
        <v>5000</v>
      </c>
      <c r="E86" s="7">
        <v>0</v>
      </c>
      <c r="F86" s="7">
        <v>23200.01</v>
      </c>
      <c r="G86" s="7">
        <v>10874.13</v>
      </c>
      <c r="H86" s="7">
        <v>0</v>
      </c>
      <c r="I86" s="7"/>
      <c r="J86" s="7">
        <v>0</v>
      </c>
      <c r="K86" s="26"/>
    </row>
    <row r="87" spans="1:12" s="5" customFormat="1" x14ac:dyDescent="0.25">
      <c r="B87" s="5" t="s">
        <v>374</v>
      </c>
      <c r="C87" s="5" t="s">
        <v>375</v>
      </c>
      <c r="D87" s="7"/>
      <c r="E87" s="7"/>
      <c r="F87" s="7">
        <v>365401.88</v>
      </c>
      <c r="G87" s="7">
        <v>366973.25</v>
      </c>
      <c r="H87" s="7"/>
      <c r="I87" s="7"/>
      <c r="J87" s="7">
        <v>0</v>
      </c>
      <c r="K87" s="26"/>
    </row>
    <row r="88" spans="1:12" s="5" customFormat="1" x14ac:dyDescent="0.25">
      <c r="B88" s="5" t="s">
        <v>347</v>
      </c>
      <c r="C88" s="5" t="s">
        <v>348</v>
      </c>
      <c r="D88" s="7">
        <v>192776</v>
      </c>
      <c r="E88" s="7">
        <v>0</v>
      </c>
      <c r="F88" s="7">
        <v>19761.72</v>
      </c>
      <c r="G88" s="7">
        <v>0</v>
      </c>
      <c r="H88" s="7">
        <v>0</v>
      </c>
      <c r="I88" s="7"/>
      <c r="J88" s="7">
        <v>0</v>
      </c>
      <c r="K88" s="26"/>
    </row>
    <row r="89" spans="1:12" s="5" customFormat="1" x14ac:dyDescent="0.25">
      <c r="A89" s="14" t="s">
        <v>280</v>
      </c>
      <c r="B89" s="14"/>
      <c r="C89" s="14"/>
      <c r="D89" s="15">
        <f>SUM(D78:D88)</f>
        <v>567936.27</v>
      </c>
      <c r="E89" s="15">
        <f>SUM(E78:E88)</f>
        <v>182342.27000000002</v>
      </c>
      <c r="F89" s="15">
        <f>SUM(F78:F88)</f>
        <v>955646.15</v>
      </c>
      <c r="G89" s="15">
        <f>SUM(G78:G88)</f>
        <v>817197.17</v>
      </c>
      <c r="H89" s="15">
        <f>SUM(H78:H88)</f>
        <v>209575</v>
      </c>
      <c r="I89" s="15">
        <f t="shared" ref="I89:J89" si="10">SUM(I78:I88)</f>
        <v>298069.21000000002</v>
      </c>
      <c r="J89" s="15">
        <f t="shared" si="10"/>
        <v>169575</v>
      </c>
      <c r="K89" s="26"/>
    </row>
    <row r="90" spans="1:12" s="5" customFormat="1" x14ac:dyDescent="0.25">
      <c r="D90" s="7"/>
      <c r="E90" s="7"/>
      <c r="F90" s="7"/>
      <c r="G90" s="7"/>
      <c r="I90" s="7"/>
      <c r="J90" s="7"/>
      <c r="K90" s="26"/>
    </row>
    <row r="91" spans="1:12" s="5" customFormat="1" x14ac:dyDescent="0.25">
      <c r="A91" s="13" t="s">
        <v>334</v>
      </c>
      <c r="D91" s="7"/>
      <c r="E91" s="7"/>
      <c r="F91" s="7"/>
      <c r="G91" s="7"/>
      <c r="H91" s="7"/>
      <c r="I91" s="7"/>
      <c r="J91" s="7">
        <v>0</v>
      </c>
      <c r="K91" s="26"/>
    </row>
    <row r="92" spans="1:12" s="9" customFormat="1" x14ac:dyDescent="0.25">
      <c r="B92" s="5" t="s">
        <v>335</v>
      </c>
      <c r="C92" s="5" t="s">
        <v>336</v>
      </c>
      <c r="D92" s="7">
        <v>0</v>
      </c>
      <c r="E92" s="7">
        <v>0</v>
      </c>
      <c r="F92" s="7">
        <v>0</v>
      </c>
      <c r="G92" s="7">
        <v>0</v>
      </c>
      <c r="H92" s="18"/>
      <c r="I92" s="18"/>
      <c r="J92" s="18">
        <v>0</v>
      </c>
      <c r="K92" s="26"/>
    </row>
    <row r="93" spans="1:12" s="9" customFormat="1" x14ac:dyDescent="0.25">
      <c r="A93" s="14" t="s">
        <v>280</v>
      </c>
      <c r="B93" s="14"/>
      <c r="C93" s="14"/>
      <c r="D93" s="15">
        <f t="shared" ref="D93:G93" si="11">D92</f>
        <v>0</v>
      </c>
      <c r="E93" s="15">
        <f t="shared" si="11"/>
        <v>0</v>
      </c>
      <c r="F93" s="15">
        <f t="shared" si="11"/>
        <v>0</v>
      </c>
      <c r="G93" s="15">
        <f t="shared" si="11"/>
        <v>0</v>
      </c>
      <c r="H93" s="15">
        <f t="shared" ref="H93:J93" si="12">H92</f>
        <v>0</v>
      </c>
      <c r="I93" s="15">
        <f t="shared" si="12"/>
        <v>0</v>
      </c>
      <c r="J93" s="15">
        <f t="shared" si="12"/>
        <v>0</v>
      </c>
      <c r="K93" s="26"/>
    </row>
    <row r="94" spans="1:12" s="17" customFormat="1" ht="15.75" x14ac:dyDescent="0.25">
      <c r="A94" s="5"/>
      <c r="B94" s="5"/>
      <c r="C94" s="5"/>
      <c r="D94" s="7"/>
      <c r="E94" s="7"/>
      <c r="F94" s="7"/>
      <c r="G94" s="7"/>
      <c r="H94" s="7"/>
      <c r="I94" s="7"/>
      <c r="J94" s="19"/>
      <c r="K94" s="29"/>
    </row>
    <row r="95" spans="1:12" s="17" customFormat="1" ht="15.75" x14ac:dyDescent="0.25">
      <c r="A95" s="5"/>
      <c r="B95" s="5"/>
      <c r="C95" s="5" t="s">
        <v>312</v>
      </c>
      <c r="D95" s="7">
        <f t="shared" ref="D95:G95" si="13">D14+D21+D47+D74+D89+D93</f>
        <v>5886224.5800000001</v>
      </c>
      <c r="E95" s="7">
        <f t="shared" si="13"/>
        <v>5082619.2200000007</v>
      </c>
      <c r="F95" s="7">
        <f t="shared" si="13"/>
        <v>6373077.3499999996</v>
      </c>
      <c r="G95" s="7">
        <f t="shared" si="13"/>
        <v>7137886</v>
      </c>
      <c r="H95" s="7">
        <f>H14+H21+H47+H74+H89+H93</f>
        <v>6082278.2999999998</v>
      </c>
      <c r="I95" s="7">
        <f t="shared" ref="I95:J95" si="14">I14+I21+I47+I74+I89+I93</f>
        <v>5900844.1600000011</v>
      </c>
      <c r="J95" s="7">
        <f t="shared" si="14"/>
        <v>6499399.3399999999</v>
      </c>
      <c r="K95" s="29"/>
      <c r="L95" s="19">
        <f>6499399.34-J95</f>
        <v>0</v>
      </c>
    </row>
    <row r="96" spans="1:12" s="17" customFormat="1" ht="15.75" x14ac:dyDescent="0.25">
      <c r="A96" s="5"/>
      <c r="B96" s="5"/>
      <c r="C96" s="5"/>
      <c r="D96" s="7"/>
      <c r="E96" s="7"/>
      <c r="F96" s="7"/>
      <c r="G96" s="7"/>
      <c r="H96" s="7"/>
      <c r="I96" s="7"/>
      <c r="J96" s="19"/>
      <c r="K96" s="29"/>
    </row>
    <row r="97" spans="2:11" s="17" customFormat="1" ht="15.75" x14ac:dyDescent="0.25">
      <c r="D97" s="19"/>
      <c r="E97" s="19"/>
      <c r="F97" s="19"/>
      <c r="G97" s="19"/>
      <c r="H97" s="7"/>
      <c r="I97" s="7"/>
      <c r="J97" s="19"/>
      <c r="K97" s="29"/>
    </row>
    <row r="98" spans="2:11" s="17" customFormat="1" ht="15.75" x14ac:dyDescent="0.25">
      <c r="D98" s="19"/>
      <c r="E98" s="19"/>
      <c r="F98" s="19"/>
      <c r="G98" s="19"/>
      <c r="H98" s="7"/>
      <c r="I98" s="7"/>
      <c r="J98" s="19"/>
      <c r="K98" s="29"/>
    </row>
    <row r="99" spans="2:11" s="20" customFormat="1" ht="15.75" x14ac:dyDescent="0.25">
      <c r="B99" s="17"/>
      <c r="C99" s="17"/>
      <c r="D99" s="19"/>
      <c r="E99" s="19"/>
      <c r="F99" s="19"/>
      <c r="G99" s="19"/>
      <c r="H99" s="18"/>
      <c r="I99" s="18"/>
      <c r="J99" s="24"/>
      <c r="K99" s="29"/>
    </row>
    <row r="100" spans="2:11" s="20" customFormat="1" ht="15.75" x14ac:dyDescent="0.25">
      <c r="B100" s="17"/>
      <c r="C100" s="17"/>
      <c r="D100" s="19"/>
      <c r="E100" s="19"/>
      <c r="F100" s="19"/>
      <c r="G100" s="19"/>
      <c r="H100" s="18"/>
      <c r="I100" s="18"/>
      <c r="J100" s="24"/>
      <c r="K100" s="29"/>
    </row>
    <row r="101" spans="2:11" s="21" customFormat="1" ht="15.75" x14ac:dyDescent="0.25">
      <c r="B101" s="17"/>
      <c r="C101" s="17"/>
      <c r="D101" s="19"/>
      <c r="E101" s="19"/>
      <c r="F101" s="19"/>
      <c r="G101" s="19"/>
      <c r="H101" s="22"/>
      <c r="I101" s="22"/>
      <c r="J101" s="25"/>
      <c r="K101" s="29"/>
    </row>
    <row r="102" spans="2:11" s="21" customFormat="1" ht="15.75" x14ac:dyDescent="0.25">
      <c r="B102" s="17"/>
      <c r="C102" s="17"/>
      <c r="D102" s="19"/>
      <c r="E102" s="19"/>
      <c r="F102" s="19"/>
      <c r="G102" s="19"/>
      <c r="H102" s="22"/>
      <c r="I102" s="22"/>
      <c r="J102" s="25"/>
      <c r="K102" s="29"/>
    </row>
    <row r="103" spans="2:11" s="17" customFormat="1" ht="15.75" x14ac:dyDescent="0.25">
      <c r="D103" s="19"/>
      <c r="E103" s="19"/>
      <c r="F103" s="19"/>
      <c r="G103" s="19"/>
      <c r="H103" s="7"/>
      <c r="I103" s="7"/>
      <c r="J103" s="19"/>
      <c r="K103" s="29"/>
    </row>
    <row r="104" spans="2:11" s="21" customFormat="1" ht="15.75" x14ac:dyDescent="0.25">
      <c r="B104" s="17"/>
      <c r="C104" s="17"/>
      <c r="D104" s="19"/>
      <c r="E104" s="19"/>
      <c r="F104" s="19"/>
      <c r="G104" s="19"/>
      <c r="H104" s="22"/>
      <c r="I104" s="22"/>
      <c r="J104" s="25"/>
      <c r="K104" s="29"/>
    </row>
    <row r="105" spans="2:11" s="21" customFormat="1" ht="15.75" x14ac:dyDescent="0.25">
      <c r="B105" s="17"/>
      <c r="C105" s="17"/>
      <c r="D105" s="19"/>
      <c r="E105" s="19"/>
      <c r="F105" s="19"/>
      <c r="G105" s="19"/>
      <c r="H105" s="22"/>
      <c r="I105" s="22"/>
      <c r="J105" s="25"/>
      <c r="K105" s="29"/>
    </row>
    <row r="106" spans="2:11" s="21" customFormat="1" ht="15.75" x14ac:dyDescent="0.25">
      <c r="B106" s="17"/>
      <c r="C106" s="17"/>
      <c r="D106" s="19"/>
      <c r="E106" s="19"/>
      <c r="F106" s="19"/>
      <c r="G106" s="19"/>
      <c r="H106" s="22"/>
      <c r="I106" s="22"/>
      <c r="J106" s="25"/>
      <c r="K106" s="29"/>
    </row>
    <row r="107" spans="2:11" s="17" customFormat="1" ht="15.75" x14ac:dyDescent="0.25">
      <c r="D107" s="19"/>
      <c r="E107" s="19"/>
      <c r="F107" s="19"/>
      <c r="G107" s="19"/>
      <c r="H107" s="7"/>
      <c r="I107" s="7"/>
      <c r="J107" s="19"/>
      <c r="K107" s="29"/>
    </row>
    <row r="108" spans="2:11" s="21" customFormat="1" ht="15.75" x14ac:dyDescent="0.25">
      <c r="B108" s="17"/>
      <c r="C108" s="17"/>
      <c r="D108" s="19"/>
      <c r="E108" s="19"/>
      <c r="F108" s="19"/>
      <c r="G108" s="19"/>
      <c r="H108" s="22"/>
      <c r="I108" s="22"/>
      <c r="J108" s="25"/>
      <c r="K108" s="29"/>
    </row>
    <row r="109" spans="2:11" s="17" customFormat="1" ht="15.75" x14ac:dyDescent="0.25">
      <c r="D109" s="19"/>
      <c r="E109" s="19"/>
      <c r="F109" s="19"/>
      <c r="G109" s="19"/>
      <c r="H109" s="5"/>
      <c r="I109" s="7"/>
      <c r="J109" s="19"/>
      <c r="K109" s="29"/>
    </row>
    <row r="110" spans="2:11" s="20" customFormat="1" ht="15.75" x14ac:dyDescent="0.25">
      <c r="B110" s="17"/>
      <c r="C110" s="17"/>
      <c r="D110" s="19"/>
      <c r="E110" s="19"/>
      <c r="F110" s="19"/>
      <c r="G110" s="19"/>
      <c r="H110" s="9"/>
      <c r="I110" s="18"/>
      <c r="J110" s="24"/>
      <c r="K110" s="29"/>
    </row>
    <row r="111" spans="2:11" s="21" customFormat="1" ht="15.75" x14ac:dyDescent="0.25">
      <c r="B111" s="17"/>
      <c r="C111" s="17"/>
      <c r="D111" s="19"/>
      <c r="E111" s="19"/>
      <c r="F111" s="19"/>
      <c r="G111" s="19"/>
      <c r="H111" s="10"/>
      <c r="I111" s="22"/>
      <c r="J111" s="25"/>
      <c r="K111" s="29"/>
    </row>
    <row r="112" spans="2:11" s="17" customFormat="1" ht="15.75" x14ac:dyDescent="0.25">
      <c r="D112" s="19"/>
      <c r="E112" s="19"/>
      <c r="F112" s="19"/>
      <c r="G112" s="19"/>
      <c r="H112" s="5"/>
      <c r="I112" s="7"/>
      <c r="J112" s="19"/>
      <c r="K112" s="29"/>
    </row>
    <row r="113" spans="2:11" s="3" customFormat="1" x14ac:dyDescent="0.25">
      <c r="B113" s="1"/>
      <c r="C113" s="1"/>
      <c r="D113" s="2"/>
      <c r="E113" s="2"/>
      <c r="F113" s="2"/>
      <c r="G113" s="2"/>
      <c r="H113" s="10"/>
      <c r="I113" s="22"/>
      <c r="J113" s="22"/>
      <c r="K113" s="27"/>
    </row>
    <row r="114" spans="2:11" x14ac:dyDescent="0.25">
      <c r="D114" s="2"/>
      <c r="E114" s="2"/>
      <c r="F114" s="2"/>
      <c r="G114" s="2"/>
    </row>
    <row r="115" spans="2:11" s="3" customFormat="1" x14ac:dyDescent="0.25">
      <c r="B115" s="1"/>
      <c r="C115" s="1"/>
      <c r="D115" s="2"/>
      <c r="E115" s="2"/>
      <c r="F115" s="2"/>
      <c r="G115" s="2"/>
      <c r="H115" s="10"/>
      <c r="I115" s="22"/>
      <c r="J115" s="22"/>
      <c r="K115" s="27"/>
    </row>
    <row r="116" spans="2:11" s="3" customFormat="1" x14ac:dyDescent="0.25">
      <c r="B116" s="1"/>
      <c r="C116" s="1"/>
      <c r="D116" s="2"/>
      <c r="E116" s="2"/>
      <c r="F116" s="2"/>
      <c r="G116" s="2"/>
      <c r="H116" s="10"/>
      <c r="I116" s="22"/>
      <c r="J116" s="22"/>
      <c r="K116" s="27"/>
    </row>
    <row r="117" spans="2:11" s="3" customFormat="1" x14ac:dyDescent="0.25">
      <c r="B117" s="1"/>
      <c r="C117" s="1"/>
      <c r="D117" s="2"/>
      <c r="E117" s="2"/>
      <c r="F117" s="2"/>
      <c r="G117" s="2"/>
      <c r="H117" s="10"/>
      <c r="I117" s="22"/>
      <c r="J117" s="22"/>
      <c r="K117" s="27"/>
    </row>
    <row r="118" spans="2:11" s="4" customFormat="1" x14ac:dyDescent="0.25">
      <c r="B118" s="1"/>
      <c r="C118" s="1"/>
      <c r="D118" s="2"/>
      <c r="E118" s="2"/>
      <c r="F118" s="2"/>
      <c r="G118" s="2"/>
      <c r="H118" s="9"/>
      <c r="I118" s="18"/>
      <c r="J118" s="18"/>
      <c r="K118" s="27"/>
    </row>
    <row r="119" spans="2:11" s="3" customFormat="1" x14ac:dyDescent="0.25">
      <c r="B119" s="1"/>
      <c r="C119" s="1"/>
      <c r="D119" s="2"/>
      <c r="E119" s="2"/>
      <c r="F119" s="2"/>
      <c r="G119" s="2"/>
      <c r="H119" s="10"/>
      <c r="I119" s="22"/>
      <c r="J119" s="22"/>
      <c r="K119" s="27"/>
    </row>
    <row r="120" spans="2:11" s="3" customFormat="1" x14ac:dyDescent="0.25">
      <c r="B120" s="1"/>
      <c r="C120" s="1"/>
      <c r="D120" s="2"/>
      <c r="E120" s="2"/>
      <c r="F120" s="2"/>
      <c r="G120" s="2"/>
      <c r="H120" s="10"/>
      <c r="I120" s="22"/>
      <c r="J120" s="22"/>
      <c r="K120" s="27"/>
    </row>
    <row r="121" spans="2:11" s="3" customFormat="1" x14ac:dyDescent="0.25">
      <c r="B121" s="1"/>
      <c r="C121" s="1"/>
      <c r="D121" s="2"/>
      <c r="E121" s="2"/>
      <c r="F121" s="2"/>
      <c r="G121" s="2"/>
      <c r="H121" s="10"/>
      <c r="I121" s="22"/>
      <c r="J121" s="22"/>
      <c r="K121" s="27"/>
    </row>
    <row r="122" spans="2:11" s="3" customFormat="1" x14ac:dyDescent="0.25">
      <c r="B122" s="1"/>
      <c r="C122" s="1"/>
      <c r="D122" s="2"/>
      <c r="E122" s="2"/>
      <c r="F122" s="2"/>
      <c r="G122" s="2"/>
      <c r="H122" s="10"/>
      <c r="I122" s="22"/>
      <c r="J122" s="22"/>
      <c r="K122" s="27"/>
    </row>
    <row r="123" spans="2:11" s="3" customFormat="1" x14ac:dyDescent="0.25">
      <c r="B123" s="1"/>
      <c r="C123" s="1"/>
      <c r="D123" s="2"/>
      <c r="E123" s="2"/>
      <c r="F123" s="2"/>
      <c r="G123" s="2"/>
      <c r="H123" s="10"/>
      <c r="I123" s="22"/>
      <c r="J123" s="22"/>
      <c r="K123" s="27"/>
    </row>
    <row r="124" spans="2:11" s="3" customFormat="1" x14ac:dyDescent="0.25">
      <c r="B124" s="1"/>
      <c r="C124" s="1"/>
      <c r="D124" s="2"/>
      <c r="E124" s="2"/>
      <c r="F124" s="2"/>
      <c r="G124" s="2"/>
      <c r="H124" s="10"/>
      <c r="I124" s="22"/>
      <c r="J124" s="22"/>
      <c r="K124" s="27"/>
    </row>
    <row r="125" spans="2:11" s="3" customFormat="1" x14ac:dyDescent="0.25">
      <c r="B125" s="1"/>
      <c r="C125" s="1"/>
      <c r="D125" s="2"/>
      <c r="E125" s="2"/>
      <c r="F125" s="2"/>
      <c r="G125" s="2"/>
      <c r="H125" s="10"/>
      <c r="I125" s="22"/>
      <c r="J125" s="22"/>
      <c r="K125" s="27"/>
    </row>
    <row r="126" spans="2:11" s="3" customFormat="1" x14ac:dyDescent="0.25">
      <c r="B126" s="1"/>
      <c r="C126" s="1"/>
      <c r="D126" s="2"/>
      <c r="E126" s="2"/>
      <c r="F126" s="2"/>
      <c r="G126" s="2"/>
      <c r="H126" s="10"/>
      <c r="I126" s="22"/>
      <c r="J126" s="22"/>
      <c r="K126" s="27"/>
    </row>
    <row r="127" spans="2:11" s="3" customFormat="1" x14ac:dyDescent="0.25">
      <c r="B127" s="1"/>
      <c r="C127" s="1"/>
      <c r="D127" s="2"/>
      <c r="E127" s="2"/>
      <c r="F127" s="2"/>
      <c r="G127" s="2"/>
      <c r="H127" s="10"/>
      <c r="I127" s="22"/>
      <c r="J127" s="22"/>
      <c r="K127" s="27"/>
    </row>
    <row r="128" spans="2:11" x14ac:dyDescent="0.25">
      <c r="D128" s="2"/>
      <c r="E128" s="2"/>
      <c r="F128" s="2"/>
      <c r="G128" s="2"/>
    </row>
    <row r="129" spans="1:11" s="4" customFormat="1" x14ac:dyDescent="0.25">
      <c r="B129" s="1"/>
      <c r="C129" s="1"/>
      <c r="D129" s="2"/>
      <c r="E129" s="2"/>
      <c r="F129" s="2"/>
      <c r="G129" s="2"/>
      <c r="H129" s="9"/>
      <c r="I129" s="18"/>
      <c r="J129" s="18"/>
      <c r="K129" s="27"/>
    </row>
    <row r="130" spans="1:11" s="4" customFormat="1" x14ac:dyDescent="0.25">
      <c r="B130" s="1"/>
      <c r="C130" s="1"/>
      <c r="D130" s="2"/>
      <c r="E130" s="2"/>
      <c r="F130" s="2"/>
      <c r="G130" s="2"/>
      <c r="H130" s="9"/>
      <c r="I130" s="18"/>
      <c r="J130" s="18"/>
      <c r="K130" s="27"/>
    </row>
    <row r="131" spans="1:11" x14ac:dyDescent="0.25">
      <c r="D131" s="2"/>
      <c r="E131" s="2"/>
      <c r="F131" s="2"/>
      <c r="G131" s="2"/>
    </row>
    <row r="132" spans="1:11" x14ac:dyDescent="0.25">
      <c r="D132" s="2"/>
      <c r="E132" s="2"/>
      <c r="F132" s="2"/>
      <c r="G132" s="2"/>
    </row>
    <row r="133" spans="1:11" s="4" customFormat="1" x14ac:dyDescent="0.25">
      <c r="B133" s="1"/>
      <c r="C133" s="1"/>
      <c r="D133" s="2"/>
      <c r="E133" s="2"/>
      <c r="F133" s="2"/>
      <c r="G133" s="2"/>
      <c r="H133" s="9"/>
      <c r="I133" s="18"/>
      <c r="J133" s="18"/>
      <c r="K133" s="27"/>
    </row>
    <row r="134" spans="1:11" x14ac:dyDescent="0.25">
      <c r="D134" s="2"/>
      <c r="E134" s="2"/>
      <c r="F134" s="2"/>
      <c r="G134" s="2"/>
    </row>
    <row r="135" spans="1:11" x14ac:dyDescent="0.25">
      <c r="D135" s="2"/>
      <c r="E135" s="2"/>
      <c r="F135" s="2"/>
      <c r="G135" s="2"/>
    </row>
    <row r="136" spans="1:11" x14ac:dyDescent="0.25">
      <c r="D136" s="2"/>
      <c r="E136" s="2"/>
      <c r="F136" s="2"/>
      <c r="G136" s="2"/>
    </row>
    <row r="137" spans="1:11" x14ac:dyDescent="0.25">
      <c r="D137" s="2"/>
      <c r="E137" s="2"/>
      <c r="F137" s="2"/>
      <c r="G137" s="2"/>
    </row>
    <row r="138" spans="1:11" s="4" customFormat="1" x14ac:dyDescent="0.25">
      <c r="B138" s="1"/>
      <c r="C138" s="1"/>
      <c r="D138" s="2"/>
      <c r="E138" s="2"/>
      <c r="F138" s="2"/>
      <c r="G138" s="2"/>
      <c r="H138" s="9"/>
      <c r="I138" s="18"/>
      <c r="J138" s="18"/>
      <c r="K138" s="27"/>
    </row>
    <row r="139" spans="1:11" s="3" customFormat="1" x14ac:dyDescent="0.25">
      <c r="B139" s="1"/>
      <c r="C139" s="1"/>
      <c r="D139" s="2"/>
      <c r="E139" s="2"/>
      <c r="F139" s="2"/>
      <c r="G139" s="2"/>
      <c r="H139" s="10"/>
      <c r="I139" s="22"/>
      <c r="J139" s="22"/>
      <c r="K139" s="27"/>
    </row>
    <row r="140" spans="1:11" x14ac:dyDescent="0.25">
      <c r="D140" s="2"/>
      <c r="E140" s="2"/>
      <c r="F140" s="2"/>
      <c r="G140" s="2"/>
    </row>
    <row r="141" spans="1:11" x14ac:dyDescent="0.25">
      <c r="D141" s="2"/>
      <c r="E141" s="2"/>
      <c r="F141" s="2"/>
      <c r="G141" s="2"/>
    </row>
    <row r="142" spans="1:11" s="4" customFormat="1" x14ac:dyDescent="0.25">
      <c r="A142" s="1"/>
      <c r="B142" s="1"/>
      <c r="C142" s="1"/>
      <c r="D142" s="2"/>
      <c r="E142" s="2"/>
      <c r="F142" s="1"/>
      <c r="G142" s="1"/>
      <c r="H142" s="9"/>
      <c r="I142" s="18"/>
      <c r="J142" s="18"/>
      <c r="K142" s="27"/>
    </row>
    <row r="143" spans="1:11" s="3" customFormat="1" x14ac:dyDescent="0.25">
      <c r="A143" s="1"/>
      <c r="B143" s="1"/>
      <c r="C143" s="1"/>
      <c r="D143" s="2"/>
      <c r="E143" s="2"/>
      <c r="F143" s="1"/>
      <c r="G143" s="1"/>
      <c r="H143" s="10"/>
      <c r="I143" s="22"/>
      <c r="J143" s="22"/>
      <c r="K143" s="27"/>
    </row>
    <row r="144" spans="1:11" s="3" customFormat="1" x14ac:dyDescent="0.25">
      <c r="A144" s="1"/>
      <c r="B144" s="1"/>
      <c r="C144" s="1"/>
      <c r="D144" s="2"/>
      <c r="E144" s="2"/>
      <c r="F144" s="1"/>
      <c r="G144" s="1"/>
      <c r="H144" s="10"/>
      <c r="I144" s="22"/>
      <c r="J144" s="22"/>
      <c r="K144" s="27"/>
    </row>
    <row r="145" spans="1:11" s="3" customFormat="1" x14ac:dyDescent="0.25">
      <c r="A145" s="1"/>
      <c r="B145" s="1"/>
      <c r="C145" s="1"/>
      <c r="D145" s="2"/>
      <c r="E145" s="2"/>
      <c r="F145" s="1"/>
      <c r="G145" s="1"/>
      <c r="H145" s="10"/>
      <c r="I145" s="22"/>
      <c r="J145" s="22"/>
      <c r="K145" s="27"/>
    </row>
    <row r="146" spans="1:11" x14ac:dyDescent="0.25">
      <c r="D146" s="2"/>
      <c r="E146" s="2"/>
    </row>
    <row r="147" spans="1:11" s="3" customFormat="1" x14ac:dyDescent="0.25">
      <c r="A147" s="1"/>
      <c r="B147" s="1"/>
      <c r="C147" s="1"/>
      <c r="D147" s="2"/>
      <c r="E147" s="2"/>
      <c r="F147" s="1"/>
      <c r="G147" s="1"/>
      <c r="H147" s="10"/>
      <c r="I147" s="22"/>
      <c r="J147" s="22"/>
      <c r="K147" s="27"/>
    </row>
    <row r="148" spans="1:11" x14ac:dyDescent="0.25">
      <c r="D148" s="2"/>
      <c r="E148" s="2"/>
    </row>
    <row r="149" spans="1:11" x14ac:dyDescent="0.25">
      <c r="D149" s="2"/>
      <c r="E149" s="2"/>
    </row>
    <row r="150" spans="1:11" s="3" customFormat="1" x14ac:dyDescent="0.25">
      <c r="A150" s="1"/>
      <c r="B150" s="1"/>
      <c r="C150" s="1"/>
      <c r="D150" s="2"/>
      <c r="E150" s="2"/>
      <c r="F150" s="1"/>
      <c r="G150" s="1"/>
      <c r="H150" s="10"/>
      <c r="I150" s="22"/>
      <c r="J150" s="22"/>
      <c r="K150" s="27"/>
    </row>
    <row r="151" spans="1:11" s="3" customFormat="1" x14ac:dyDescent="0.25">
      <c r="A151" s="1"/>
      <c r="B151" s="1"/>
      <c r="C151" s="1"/>
      <c r="D151" s="2"/>
      <c r="E151" s="2"/>
      <c r="F151" s="1"/>
      <c r="G151" s="1"/>
      <c r="H151" s="10"/>
      <c r="I151" s="22"/>
      <c r="J151" s="22"/>
      <c r="K151" s="27"/>
    </row>
    <row r="152" spans="1:11" x14ac:dyDescent="0.25">
      <c r="D152" s="2"/>
      <c r="E152" s="2"/>
    </row>
    <row r="153" spans="1:11" s="3" customFormat="1" x14ac:dyDescent="0.25">
      <c r="A153" s="1"/>
      <c r="B153" s="1"/>
      <c r="C153" s="1"/>
      <c r="D153" s="2"/>
      <c r="E153" s="2"/>
      <c r="F153" s="1"/>
      <c r="G153" s="1"/>
      <c r="H153" s="10"/>
      <c r="I153" s="22"/>
      <c r="J153" s="22"/>
      <c r="K153" s="27"/>
    </row>
    <row r="154" spans="1:11" s="3" customFormat="1" x14ac:dyDescent="0.25">
      <c r="A154" s="1"/>
      <c r="B154" s="1"/>
      <c r="C154" s="1"/>
      <c r="D154" s="2"/>
      <c r="E154" s="2"/>
      <c r="F154" s="1"/>
      <c r="G154" s="1"/>
      <c r="H154" s="10"/>
      <c r="I154" s="22"/>
      <c r="J154" s="22"/>
      <c r="K154" s="27"/>
    </row>
    <row r="155" spans="1:11" s="3" customFormat="1" x14ac:dyDescent="0.25">
      <c r="A155" s="1"/>
      <c r="B155" s="1"/>
      <c r="C155" s="1"/>
      <c r="D155" s="2"/>
      <c r="E155" s="2"/>
      <c r="F155" s="1"/>
      <c r="G155" s="1"/>
      <c r="H155" s="10"/>
      <c r="I155" s="22"/>
      <c r="J155" s="22"/>
      <c r="K155" s="27"/>
    </row>
    <row r="156" spans="1:11" s="3" customFormat="1" x14ac:dyDescent="0.25">
      <c r="A156" s="1"/>
      <c r="B156" s="1"/>
      <c r="C156" s="1"/>
      <c r="D156" s="2"/>
      <c r="E156" s="2"/>
      <c r="F156" s="1"/>
      <c r="G156" s="1"/>
      <c r="H156" s="10"/>
      <c r="I156" s="22"/>
      <c r="J156" s="22"/>
      <c r="K156" s="27"/>
    </row>
    <row r="157" spans="1:11" s="3" customFormat="1" x14ac:dyDescent="0.25">
      <c r="A157" s="1"/>
      <c r="B157" s="1"/>
      <c r="C157" s="1"/>
      <c r="D157" s="2"/>
      <c r="E157" s="2"/>
      <c r="F157" s="1"/>
      <c r="G157" s="1"/>
      <c r="H157" s="10"/>
      <c r="I157" s="22"/>
      <c r="J157" s="22"/>
      <c r="K157" s="27"/>
    </row>
    <row r="158" spans="1:11" s="3" customFormat="1" x14ac:dyDescent="0.25">
      <c r="A158" s="1"/>
      <c r="B158" s="1"/>
      <c r="C158" s="1"/>
      <c r="D158" s="2"/>
      <c r="E158" s="2"/>
      <c r="F158" s="1"/>
      <c r="G158" s="1"/>
      <c r="H158" s="10"/>
      <c r="I158" s="22"/>
      <c r="J158" s="22"/>
      <c r="K158" s="27"/>
    </row>
    <row r="159" spans="1:11" s="3" customFormat="1" x14ac:dyDescent="0.25">
      <c r="A159" s="1"/>
      <c r="B159" s="1"/>
      <c r="C159" s="1"/>
      <c r="D159" s="2"/>
      <c r="E159" s="2"/>
      <c r="F159" s="1"/>
      <c r="G159" s="1"/>
      <c r="H159" s="10"/>
      <c r="I159" s="22"/>
      <c r="J159" s="22"/>
      <c r="K159" s="27"/>
    </row>
    <row r="160" spans="1:11" s="3" customFormat="1" x14ac:dyDescent="0.25">
      <c r="A160" s="1"/>
      <c r="B160" s="1"/>
      <c r="C160" s="1"/>
      <c r="D160" s="2"/>
      <c r="E160" s="2"/>
      <c r="F160" s="1"/>
      <c r="G160" s="1"/>
      <c r="H160" s="10"/>
      <c r="I160" s="22"/>
      <c r="J160" s="22"/>
      <c r="K160" s="27"/>
    </row>
    <row r="161" spans="1:11" s="3" customFormat="1" x14ac:dyDescent="0.25">
      <c r="A161" s="1"/>
      <c r="B161" s="1"/>
      <c r="C161" s="1"/>
      <c r="D161" s="2"/>
      <c r="E161" s="2"/>
      <c r="F161" s="1"/>
      <c r="G161" s="1"/>
      <c r="H161" s="10"/>
      <c r="I161" s="22"/>
      <c r="J161" s="22"/>
      <c r="K161" s="27"/>
    </row>
    <row r="162" spans="1:11" s="3" customFormat="1" x14ac:dyDescent="0.25">
      <c r="A162" s="1"/>
      <c r="B162" s="1"/>
      <c r="C162" s="1"/>
      <c r="D162" s="2"/>
      <c r="E162" s="2"/>
      <c r="F162" s="1"/>
      <c r="G162" s="1"/>
      <c r="H162" s="10"/>
      <c r="I162" s="22"/>
      <c r="J162" s="22"/>
      <c r="K162" s="27"/>
    </row>
    <row r="163" spans="1:11" s="3" customFormat="1" x14ac:dyDescent="0.25">
      <c r="A163" s="1"/>
      <c r="B163" s="1"/>
      <c r="C163" s="1"/>
      <c r="D163" s="2"/>
      <c r="E163" s="2"/>
      <c r="F163" s="1"/>
      <c r="G163" s="1"/>
      <c r="H163" s="10"/>
      <c r="I163" s="22"/>
      <c r="J163" s="22"/>
      <c r="K163" s="27"/>
    </row>
    <row r="164" spans="1:11" s="3" customFormat="1" x14ac:dyDescent="0.25">
      <c r="A164" s="1"/>
      <c r="B164" s="1"/>
      <c r="C164" s="1"/>
      <c r="D164" s="2"/>
      <c r="E164" s="2"/>
      <c r="F164" s="1"/>
      <c r="G164" s="1"/>
      <c r="H164" s="10"/>
      <c r="I164" s="22"/>
      <c r="J164" s="22"/>
      <c r="K164" s="27"/>
    </row>
    <row r="165" spans="1:11" s="3" customFormat="1" x14ac:dyDescent="0.25">
      <c r="A165" s="1"/>
      <c r="B165" s="1"/>
      <c r="C165" s="1"/>
      <c r="D165" s="2"/>
      <c r="E165" s="2"/>
      <c r="F165" s="1"/>
      <c r="G165" s="1"/>
      <c r="H165" s="10"/>
      <c r="I165" s="22"/>
      <c r="J165" s="22"/>
      <c r="K165" s="27"/>
    </row>
    <row r="166" spans="1:11" s="3" customFormat="1" x14ac:dyDescent="0.25">
      <c r="A166" s="1"/>
      <c r="B166" s="1"/>
      <c r="C166" s="1"/>
      <c r="D166" s="2"/>
      <c r="E166" s="2"/>
      <c r="F166" s="1"/>
      <c r="G166" s="1"/>
      <c r="H166" s="10"/>
      <c r="I166" s="22"/>
      <c r="J166" s="22"/>
      <c r="K166" s="27"/>
    </row>
    <row r="167" spans="1:11" s="4" customFormat="1" x14ac:dyDescent="0.25">
      <c r="A167" s="1"/>
      <c r="B167" s="1"/>
      <c r="C167" s="1"/>
      <c r="D167" s="2"/>
      <c r="E167" s="2"/>
      <c r="F167" s="1"/>
      <c r="G167" s="1"/>
      <c r="H167" s="9"/>
      <c r="I167" s="18"/>
      <c r="J167" s="18"/>
      <c r="K167" s="27"/>
    </row>
    <row r="168" spans="1:11" s="4" customFormat="1" x14ac:dyDescent="0.25">
      <c r="A168" s="1"/>
      <c r="B168" s="1"/>
      <c r="C168" s="1"/>
      <c r="D168" s="2"/>
      <c r="E168" s="2"/>
      <c r="F168" s="1"/>
      <c r="G168" s="1"/>
      <c r="H168" s="9"/>
      <c r="I168" s="18"/>
      <c r="J168" s="18"/>
      <c r="K168" s="27"/>
    </row>
    <row r="169" spans="1:11" s="4" customFormat="1" x14ac:dyDescent="0.25">
      <c r="A169" s="1"/>
      <c r="B169" s="1"/>
      <c r="C169" s="1"/>
      <c r="D169" s="2"/>
      <c r="E169" s="2"/>
      <c r="F169" s="1"/>
      <c r="G169" s="1"/>
      <c r="H169" s="9"/>
      <c r="I169" s="18"/>
      <c r="J169" s="18"/>
      <c r="K169" s="27"/>
    </row>
    <row r="170" spans="1:11" s="4" customFormat="1" x14ac:dyDescent="0.25">
      <c r="A170" s="1"/>
      <c r="B170" s="1"/>
      <c r="C170" s="1"/>
      <c r="D170" s="2"/>
      <c r="E170" s="2"/>
      <c r="F170" s="1"/>
      <c r="G170" s="1"/>
      <c r="H170" s="9"/>
      <c r="I170" s="18"/>
      <c r="J170" s="18"/>
      <c r="K170" s="27"/>
    </row>
    <row r="171" spans="1:11" s="4" customFormat="1" x14ac:dyDescent="0.25">
      <c r="A171" s="1"/>
      <c r="B171" s="1"/>
      <c r="C171" s="1"/>
      <c r="D171" s="2"/>
      <c r="E171" s="2"/>
      <c r="F171" s="1"/>
      <c r="G171" s="1"/>
      <c r="H171" s="9"/>
      <c r="I171" s="18"/>
      <c r="J171" s="18"/>
      <c r="K171" s="27"/>
    </row>
    <row r="172" spans="1:11" s="4" customFormat="1" x14ac:dyDescent="0.25">
      <c r="A172" s="1"/>
      <c r="B172" s="1"/>
      <c r="C172" s="1"/>
      <c r="D172" s="2"/>
      <c r="E172" s="2"/>
      <c r="F172" s="1"/>
      <c r="G172" s="1"/>
      <c r="H172" s="9"/>
      <c r="I172" s="18"/>
      <c r="J172" s="18"/>
      <c r="K172" s="27"/>
    </row>
    <row r="173" spans="1:11" s="4" customFormat="1" x14ac:dyDescent="0.25">
      <c r="A173" s="1"/>
      <c r="B173" s="1"/>
      <c r="C173" s="1"/>
      <c r="D173" s="2"/>
      <c r="E173" s="2"/>
      <c r="F173" s="1"/>
      <c r="G173" s="1"/>
      <c r="H173" s="9"/>
      <c r="I173" s="18"/>
      <c r="J173" s="18"/>
      <c r="K173" s="27"/>
    </row>
    <row r="174" spans="1:11" s="3" customFormat="1" x14ac:dyDescent="0.25">
      <c r="A174" s="1"/>
      <c r="B174" s="1"/>
      <c r="C174" s="1"/>
      <c r="D174" s="2"/>
      <c r="E174" s="2"/>
      <c r="F174" s="1"/>
      <c r="G174" s="1"/>
      <c r="H174" s="10"/>
      <c r="I174" s="22"/>
      <c r="J174" s="22"/>
      <c r="K174" s="27"/>
    </row>
    <row r="175" spans="1:11" s="3" customFormat="1" x14ac:dyDescent="0.25">
      <c r="A175" s="1"/>
      <c r="B175" s="1"/>
      <c r="C175" s="1"/>
      <c r="D175" s="2"/>
      <c r="E175" s="2"/>
      <c r="F175" s="1"/>
      <c r="G175" s="1"/>
      <c r="H175" s="10"/>
      <c r="I175" s="22"/>
      <c r="J175" s="22"/>
      <c r="K175" s="27"/>
    </row>
    <row r="176" spans="1:11" s="3" customFormat="1" x14ac:dyDescent="0.25">
      <c r="A176" s="1"/>
      <c r="B176" s="1"/>
      <c r="C176" s="1"/>
      <c r="D176" s="2"/>
      <c r="E176" s="2"/>
      <c r="F176" s="1"/>
      <c r="G176" s="1"/>
      <c r="H176" s="10"/>
      <c r="I176" s="22"/>
      <c r="J176" s="22"/>
      <c r="K176" s="27"/>
    </row>
    <row r="177" spans="1:11" s="4" customFormat="1" x14ac:dyDescent="0.25">
      <c r="A177" s="1"/>
      <c r="B177" s="1"/>
      <c r="C177" s="1"/>
      <c r="D177" s="2"/>
      <c r="E177" s="2"/>
      <c r="F177" s="1"/>
      <c r="G177" s="1"/>
      <c r="H177" s="9"/>
      <c r="I177" s="18"/>
      <c r="J177" s="18"/>
      <c r="K177" s="27"/>
    </row>
    <row r="178" spans="1:11" s="4" customFormat="1" x14ac:dyDescent="0.25">
      <c r="A178" s="1"/>
      <c r="B178" s="1"/>
      <c r="C178" s="1"/>
      <c r="D178" s="2"/>
      <c r="E178" s="2"/>
      <c r="F178" s="1"/>
      <c r="G178" s="1"/>
      <c r="H178" s="9"/>
      <c r="I178" s="18"/>
      <c r="J178" s="18"/>
      <c r="K178" s="27"/>
    </row>
    <row r="179" spans="1:11" s="4" customFormat="1" x14ac:dyDescent="0.25">
      <c r="A179" s="1"/>
      <c r="B179" s="1"/>
      <c r="C179" s="1"/>
      <c r="D179" s="2"/>
      <c r="E179" s="2"/>
      <c r="F179" s="1"/>
      <c r="G179" s="1"/>
      <c r="H179" s="9"/>
      <c r="I179" s="18"/>
      <c r="J179" s="18"/>
      <c r="K179" s="27"/>
    </row>
    <row r="180" spans="1:11" s="4" customFormat="1" x14ac:dyDescent="0.25">
      <c r="A180" s="1"/>
      <c r="B180" s="1"/>
      <c r="C180" s="1"/>
      <c r="D180" s="2"/>
      <c r="E180" s="2"/>
      <c r="F180" s="1"/>
      <c r="G180" s="1"/>
      <c r="H180" s="9"/>
      <c r="I180" s="18"/>
      <c r="J180" s="18"/>
      <c r="K180" s="27"/>
    </row>
    <row r="181" spans="1:11" s="4" customFormat="1" x14ac:dyDescent="0.25">
      <c r="A181" s="1"/>
      <c r="B181" s="1"/>
      <c r="C181" s="1"/>
      <c r="D181" s="2"/>
      <c r="E181" s="2"/>
      <c r="F181" s="1"/>
      <c r="G181" s="1"/>
      <c r="H181" s="9"/>
      <c r="I181" s="18"/>
      <c r="J181" s="18"/>
      <c r="K181" s="27"/>
    </row>
    <row r="182" spans="1:11" s="4" customFormat="1" x14ac:dyDescent="0.25">
      <c r="A182" s="1"/>
      <c r="B182" s="1"/>
      <c r="C182" s="1"/>
      <c r="D182" s="2"/>
      <c r="E182" s="2"/>
      <c r="F182" s="1"/>
      <c r="G182" s="1"/>
      <c r="H182" s="9"/>
      <c r="I182" s="18"/>
      <c r="J182" s="18"/>
      <c r="K182" s="27"/>
    </row>
    <row r="183" spans="1:11" s="4" customFormat="1" x14ac:dyDescent="0.25">
      <c r="A183" s="1"/>
      <c r="B183" s="1"/>
      <c r="C183" s="1"/>
      <c r="D183" s="2"/>
      <c r="E183" s="2"/>
      <c r="F183" s="1"/>
      <c r="G183" s="1"/>
      <c r="H183" s="9"/>
      <c r="I183" s="18"/>
      <c r="J183" s="18"/>
      <c r="K183" s="27"/>
    </row>
    <row r="184" spans="1:11" s="3" customFormat="1" x14ac:dyDescent="0.25">
      <c r="A184" s="1"/>
      <c r="B184" s="1"/>
      <c r="C184" s="1"/>
      <c r="D184" s="2"/>
      <c r="E184" s="2"/>
      <c r="F184" s="1"/>
      <c r="G184" s="1"/>
      <c r="H184" s="10"/>
      <c r="I184" s="22"/>
      <c r="J184" s="22"/>
      <c r="K184" s="27"/>
    </row>
    <row r="185" spans="1:11" s="4" customFormat="1" x14ac:dyDescent="0.25">
      <c r="A185" s="1"/>
      <c r="B185" s="1"/>
      <c r="C185" s="1"/>
      <c r="D185" s="2"/>
      <c r="E185" s="2"/>
      <c r="F185" s="1"/>
      <c r="G185" s="1"/>
      <c r="H185" s="9"/>
      <c r="I185" s="18"/>
      <c r="J185" s="18"/>
      <c r="K185" s="27"/>
    </row>
    <row r="186" spans="1:11" s="3" customFormat="1" x14ac:dyDescent="0.25">
      <c r="A186" s="1"/>
      <c r="B186" s="1"/>
      <c r="C186" s="1"/>
      <c r="D186" s="2"/>
      <c r="E186" s="2"/>
      <c r="F186" s="1"/>
      <c r="G186" s="1"/>
      <c r="H186" s="10"/>
      <c r="I186" s="22"/>
      <c r="J186" s="22"/>
      <c r="K186" s="27"/>
    </row>
    <row r="187" spans="1:11" x14ac:dyDescent="0.25">
      <c r="D187" s="2"/>
      <c r="E187" s="2"/>
    </row>
    <row r="188" spans="1:11" s="3" customFormat="1" x14ac:dyDescent="0.25">
      <c r="A188" s="1"/>
      <c r="B188" s="1"/>
      <c r="C188" s="1"/>
      <c r="D188" s="2"/>
      <c r="E188" s="2"/>
      <c r="F188" s="1"/>
      <c r="G188" s="1"/>
      <c r="H188" s="10"/>
      <c r="I188" s="22"/>
      <c r="J188" s="22"/>
      <c r="K188" s="27"/>
    </row>
    <row r="189" spans="1:11" s="3" customFormat="1" x14ac:dyDescent="0.25">
      <c r="A189" s="1"/>
      <c r="B189" s="1"/>
      <c r="C189" s="1"/>
      <c r="D189" s="2"/>
      <c r="E189" s="2"/>
      <c r="F189" s="1"/>
      <c r="G189" s="1"/>
      <c r="H189" s="10"/>
      <c r="I189" s="22"/>
      <c r="J189" s="22"/>
      <c r="K189" s="27"/>
    </row>
    <row r="190" spans="1:11" s="3" customFormat="1" x14ac:dyDescent="0.25">
      <c r="A190" s="1"/>
      <c r="B190" s="1"/>
      <c r="C190" s="1"/>
      <c r="D190" s="2"/>
      <c r="E190" s="2"/>
      <c r="F190" s="1"/>
      <c r="G190" s="1"/>
      <c r="H190" s="10"/>
      <c r="I190" s="22"/>
      <c r="J190" s="22"/>
      <c r="K190" s="27"/>
    </row>
    <row r="191" spans="1:11" x14ac:dyDescent="0.25">
      <c r="D191" s="2"/>
      <c r="E191" s="2"/>
    </row>
    <row r="192" spans="1:11" s="3" customFormat="1" x14ac:dyDescent="0.25">
      <c r="A192" s="1"/>
      <c r="B192" s="1"/>
      <c r="C192" s="1"/>
      <c r="D192" s="2"/>
      <c r="E192" s="2"/>
      <c r="F192" s="1"/>
      <c r="G192" s="1"/>
      <c r="H192" s="10"/>
      <c r="I192" s="22"/>
      <c r="J192" s="22"/>
      <c r="K192" s="27"/>
    </row>
    <row r="193" spans="1:11" s="3" customFormat="1" x14ac:dyDescent="0.25">
      <c r="A193" s="1"/>
      <c r="B193" s="1"/>
      <c r="C193" s="1"/>
      <c r="D193" s="2"/>
      <c r="E193" s="2"/>
      <c r="F193" s="1"/>
      <c r="G193" s="1"/>
      <c r="H193" s="10"/>
      <c r="I193" s="22"/>
      <c r="J193" s="22"/>
      <c r="K193" s="27"/>
    </row>
    <row r="194" spans="1:11" s="3" customFormat="1" x14ac:dyDescent="0.25">
      <c r="A194" s="1"/>
      <c r="B194" s="1"/>
      <c r="C194" s="1"/>
      <c r="D194" s="2"/>
      <c r="E194" s="2"/>
      <c r="F194" s="1"/>
      <c r="G194" s="1"/>
      <c r="H194" s="10"/>
      <c r="I194" s="22"/>
      <c r="J194" s="22"/>
      <c r="K194" s="27"/>
    </row>
    <row r="195" spans="1:11" x14ac:dyDescent="0.25">
      <c r="D195" s="2"/>
      <c r="E195" s="2"/>
    </row>
    <row r="196" spans="1:11" x14ac:dyDescent="0.25">
      <c r="D196" s="2"/>
      <c r="E196" s="2"/>
    </row>
    <row r="197" spans="1:11" x14ac:dyDescent="0.25">
      <c r="D197" s="2"/>
      <c r="E197" s="2"/>
    </row>
    <row r="198" spans="1:11" x14ac:dyDescent="0.25">
      <c r="D198" s="2"/>
      <c r="E198" s="2"/>
    </row>
    <row r="199" spans="1:11" x14ac:dyDescent="0.25">
      <c r="D199" s="2"/>
      <c r="E199" s="2"/>
    </row>
    <row r="200" spans="1:11" s="3" customFormat="1" x14ac:dyDescent="0.25">
      <c r="A200" s="1"/>
      <c r="B200" s="1"/>
      <c r="C200" s="1"/>
      <c r="D200" s="2"/>
      <c r="E200" s="2"/>
      <c r="F200" s="1"/>
      <c r="G200" s="1"/>
      <c r="H200" s="10"/>
      <c r="I200" s="22"/>
      <c r="J200" s="22"/>
      <c r="K200" s="27"/>
    </row>
    <row r="201" spans="1:11" ht="17.25" customHeight="1" x14ac:dyDescent="0.25">
      <c r="D201" s="2"/>
      <c r="E201" s="2"/>
    </row>
    <row r="202" spans="1:11" s="3" customFormat="1" x14ac:dyDescent="0.25">
      <c r="A202" s="1"/>
      <c r="B202" s="1"/>
      <c r="C202" s="1"/>
      <c r="D202" s="2"/>
      <c r="E202" s="2"/>
      <c r="F202" s="1"/>
      <c r="G202" s="1"/>
      <c r="H202" s="10"/>
      <c r="I202" s="22"/>
      <c r="J202" s="22"/>
      <c r="K202" s="27"/>
    </row>
    <row r="203" spans="1:11" x14ac:dyDescent="0.25">
      <c r="D203" s="2"/>
      <c r="E203" s="2"/>
    </row>
    <row r="204" spans="1:11" x14ac:dyDescent="0.25">
      <c r="D204" s="2"/>
      <c r="E204" s="2"/>
    </row>
    <row r="205" spans="1:11" x14ac:dyDescent="0.25">
      <c r="D205" s="2"/>
      <c r="E205" s="2"/>
    </row>
    <row r="206" spans="1:11" x14ac:dyDescent="0.25">
      <c r="D206" s="2"/>
      <c r="E206" s="2"/>
    </row>
    <row r="207" spans="1:11" x14ac:dyDescent="0.25">
      <c r="D207" s="2"/>
      <c r="E207" s="2"/>
    </row>
    <row r="208" spans="1:11" x14ac:dyDescent="0.25">
      <c r="D208" s="2"/>
      <c r="E208" s="2"/>
    </row>
  </sheetData>
  <mergeCells count="11">
    <mergeCell ref="J6:J7"/>
    <mergeCell ref="H6:H7"/>
    <mergeCell ref="A4:F4"/>
    <mergeCell ref="A2:F2"/>
    <mergeCell ref="G6:G7"/>
    <mergeCell ref="I6:I7"/>
    <mergeCell ref="A1:F1"/>
    <mergeCell ref="F6:F7"/>
    <mergeCell ref="D6:D7"/>
    <mergeCell ref="E6:E7"/>
    <mergeCell ref="A3:F3"/>
  </mergeCells>
  <printOptions headings="1"/>
  <pageMargins left="0.7" right="0.7" top="0.75" bottom="0.75" header="0.3" footer="0.3"/>
  <pageSetup scale="77" fitToHeight="6" orientation="landscape" r:id="rId1"/>
  <headerFooter>
    <oddHeader>&amp;C&amp;G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2"/>
  <sheetViews>
    <sheetView workbookViewId="0">
      <pane ySplit="7" topLeftCell="A174" activePane="bottomLeft" state="frozen"/>
      <selection pane="bottomLeft" activeCell="J8" sqref="J8"/>
    </sheetView>
  </sheetViews>
  <sheetFormatPr defaultColWidth="9.140625" defaultRowHeight="15" x14ac:dyDescent="0.25"/>
  <cols>
    <col min="1" max="1" width="3.7109375" style="13" customWidth="1"/>
    <col min="2" max="2" width="11.42578125" style="5" bestFit="1" customWidth="1"/>
    <col min="3" max="3" width="38.140625" style="5" bestFit="1" customWidth="1"/>
    <col min="4" max="4" width="14.140625" style="5" customWidth="1"/>
    <col min="5" max="5" width="14.7109375" style="5" customWidth="1"/>
    <col min="6" max="7" width="14.140625" style="5" customWidth="1"/>
    <col min="8" max="9" width="14.5703125" style="7" customWidth="1"/>
    <col min="10" max="10" width="14.140625" style="7" customWidth="1"/>
    <col min="11" max="11" width="9.140625" style="26"/>
    <col min="12" max="12" width="10.140625" style="5" bestFit="1" customWidth="1"/>
    <col min="13" max="16384" width="9.140625" style="5"/>
  </cols>
  <sheetData>
    <row r="1" spans="1:10" ht="23.25" x14ac:dyDescent="0.35">
      <c r="B1" s="30" t="s">
        <v>0</v>
      </c>
      <c r="C1" s="30"/>
      <c r="D1" s="30"/>
      <c r="E1" s="30"/>
      <c r="F1" s="30"/>
      <c r="G1" s="30"/>
      <c r="H1" s="30"/>
      <c r="I1" s="30"/>
    </row>
    <row r="2" spans="1:10" ht="23.25" x14ac:dyDescent="0.35">
      <c r="B2" s="30" t="s">
        <v>378</v>
      </c>
      <c r="C2" s="30"/>
      <c r="D2" s="30"/>
      <c r="E2" s="30"/>
      <c r="F2" s="30"/>
      <c r="G2" s="30"/>
      <c r="H2" s="30"/>
      <c r="I2" s="30"/>
    </row>
    <row r="3" spans="1:10" ht="23.25" customHeight="1" x14ac:dyDescent="0.35">
      <c r="A3" s="34" t="s">
        <v>370</v>
      </c>
      <c r="B3" s="34"/>
      <c r="C3" s="34"/>
      <c r="D3" s="34"/>
      <c r="E3" s="34"/>
      <c r="F3" s="34"/>
      <c r="G3" s="34"/>
      <c r="H3" s="34"/>
      <c r="I3" s="34"/>
    </row>
    <row r="4" spans="1:10" ht="23.25" x14ac:dyDescent="0.35">
      <c r="B4" s="30" t="s">
        <v>279</v>
      </c>
      <c r="C4" s="30"/>
      <c r="D4" s="30"/>
      <c r="E4" s="30"/>
      <c r="F4" s="30"/>
      <c r="G4" s="30"/>
      <c r="H4" s="30"/>
      <c r="I4" s="30"/>
    </row>
    <row r="5" spans="1:10" ht="15" customHeight="1" x14ac:dyDescent="0.25">
      <c r="D5" s="33"/>
      <c r="E5" s="33"/>
      <c r="F5" s="33"/>
      <c r="G5" s="33"/>
      <c r="H5" s="33"/>
      <c r="I5" s="33"/>
    </row>
    <row r="6" spans="1:10" ht="15" customHeight="1" x14ac:dyDescent="0.25">
      <c r="B6" s="6"/>
      <c r="C6" s="6"/>
      <c r="D6" s="31" t="s">
        <v>342</v>
      </c>
      <c r="E6" s="31" t="s">
        <v>354</v>
      </c>
      <c r="F6" s="31" t="s">
        <v>362</v>
      </c>
      <c r="G6" s="31" t="s">
        <v>372</v>
      </c>
      <c r="H6" s="31" t="s">
        <v>371</v>
      </c>
      <c r="I6" s="31" t="s">
        <v>376</v>
      </c>
      <c r="J6" s="31" t="s">
        <v>379</v>
      </c>
    </row>
    <row r="7" spans="1:10" x14ac:dyDescent="0.25">
      <c r="B7" s="6" t="s">
        <v>1</v>
      </c>
      <c r="C7" s="6" t="s">
        <v>3</v>
      </c>
      <c r="D7" s="31"/>
      <c r="E7" s="31"/>
      <c r="F7" s="31"/>
      <c r="G7" s="31"/>
      <c r="H7" s="31"/>
      <c r="I7" s="31"/>
      <c r="J7" s="31"/>
    </row>
    <row r="8" spans="1:10" x14ac:dyDescent="0.25">
      <c r="B8" s="6"/>
      <c r="C8" s="6"/>
      <c r="D8" s="11"/>
      <c r="E8" s="11"/>
      <c r="F8" s="11"/>
      <c r="G8" s="11"/>
      <c r="H8" s="11"/>
      <c r="I8" s="11"/>
    </row>
    <row r="9" spans="1:10" x14ac:dyDescent="0.25">
      <c r="A9" s="13" t="s">
        <v>281</v>
      </c>
      <c r="D9" s="7"/>
      <c r="E9" s="7"/>
      <c r="F9" s="7"/>
      <c r="G9" s="7"/>
    </row>
    <row r="10" spans="1:10" x14ac:dyDescent="0.25">
      <c r="B10" s="5" t="s">
        <v>2</v>
      </c>
      <c r="C10" s="5" t="s">
        <v>4</v>
      </c>
      <c r="D10" s="7">
        <v>32265</v>
      </c>
      <c r="E10" s="7">
        <v>30780</v>
      </c>
      <c r="F10" s="7">
        <v>30781</v>
      </c>
      <c r="G10" s="7">
        <v>30780</v>
      </c>
      <c r="H10" s="7">
        <v>30780</v>
      </c>
      <c r="I10" s="7">
        <v>20520</v>
      </c>
      <c r="J10" s="7">
        <v>30780</v>
      </c>
    </row>
    <row r="11" spans="1:10" x14ac:dyDescent="0.25">
      <c r="B11" s="5" t="s">
        <v>5</v>
      </c>
      <c r="C11" s="5" t="s">
        <v>6</v>
      </c>
      <c r="D11" s="7">
        <v>0</v>
      </c>
      <c r="E11" s="7">
        <v>0</v>
      </c>
      <c r="F11" s="7">
        <v>0</v>
      </c>
      <c r="G11" s="7">
        <v>420</v>
      </c>
      <c r="H11" s="7">
        <v>3000</v>
      </c>
      <c r="I11" s="7">
        <v>175</v>
      </c>
      <c r="J11" s="7">
        <v>1500</v>
      </c>
    </row>
    <row r="12" spans="1:10" x14ac:dyDescent="0.25">
      <c r="A12" s="14" t="s">
        <v>280</v>
      </c>
      <c r="B12" s="12"/>
      <c r="C12" s="12"/>
      <c r="D12" s="15">
        <f t="shared" ref="D12:J12" si="0">SUM(D10:D11)</f>
        <v>32265</v>
      </c>
      <c r="E12" s="15">
        <f t="shared" si="0"/>
        <v>30780</v>
      </c>
      <c r="F12" s="15">
        <f t="shared" si="0"/>
        <v>30781</v>
      </c>
      <c r="G12" s="15">
        <f t="shared" si="0"/>
        <v>31200</v>
      </c>
      <c r="H12" s="15">
        <f t="shared" si="0"/>
        <v>33780</v>
      </c>
      <c r="I12" s="15">
        <f t="shared" si="0"/>
        <v>20695</v>
      </c>
      <c r="J12" s="15">
        <f t="shared" si="0"/>
        <v>32280</v>
      </c>
    </row>
    <row r="13" spans="1:10" x14ac:dyDescent="0.25">
      <c r="D13" s="8"/>
      <c r="E13" s="8"/>
      <c r="F13" s="8"/>
      <c r="G13" s="8"/>
      <c r="H13" s="8"/>
      <c r="I13" s="8"/>
    </row>
    <row r="14" spans="1:10" x14ac:dyDescent="0.25">
      <c r="A14" s="13" t="s">
        <v>282</v>
      </c>
      <c r="D14" s="7"/>
      <c r="E14" s="7"/>
      <c r="F14" s="7"/>
      <c r="G14" s="7"/>
    </row>
    <row r="15" spans="1:10" x14ac:dyDescent="0.25">
      <c r="B15" s="5" t="s">
        <v>7</v>
      </c>
      <c r="C15" s="5" t="s">
        <v>8</v>
      </c>
      <c r="D15" s="7">
        <v>40294.080000000002</v>
      </c>
      <c r="E15" s="7">
        <v>40294.080000000002</v>
      </c>
      <c r="F15" s="7">
        <v>40294.080000000002</v>
      </c>
      <c r="G15" s="7">
        <v>40294.080000000002</v>
      </c>
      <c r="H15" s="7">
        <v>40294.080000000002</v>
      </c>
      <c r="I15" s="7">
        <v>26862.720000000001</v>
      </c>
      <c r="J15" s="7">
        <v>45000</v>
      </c>
    </row>
    <row r="16" spans="1:10" x14ac:dyDescent="0.25">
      <c r="B16" s="5" t="s">
        <v>9</v>
      </c>
      <c r="C16" s="5" t="s">
        <v>10</v>
      </c>
      <c r="D16" s="7">
        <v>3282.72</v>
      </c>
      <c r="E16" s="7">
        <v>3282.72</v>
      </c>
      <c r="F16" s="7">
        <v>3282.72</v>
      </c>
      <c r="G16" s="7">
        <v>3282.78</v>
      </c>
      <c r="H16" s="7">
        <v>3282.72</v>
      </c>
      <c r="I16" s="7">
        <v>2188.5100000000002</v>
      </c>
      <c r="J16" s="7">
        <v>3282.72</v>
      </c>
    </row>
    <row r="17" spans="1:10" x14ac:dyDescent="0.25">
      <c r="B17" s="5" t="s">
        <v>11</v>
      </c>
      <c r="C17" s="5" t="s">
        <v>12</v>
      </c>
      <c r="D17" s="7">
        <v>64149.79</v>
      </c>
      <c r="E17" s="7">
        <v>61473.38</v>
      </c>
      <c r="F17" s="7">
        <v>46832.74</v>
      </c>
      <c r="G17" s="7">
        <v>49820.12</v>
      </c>
      <c r="H17" s="7">
        <v>49223.58</v>
      </c>
      <c r="I17" s="7">
        <v>32142.04</v>
      </c>
      <c r="J17" s="7">
        <v>54145.94</v>
      </c>
    </row>
    <row r="18" spans="1:10" x14ac:dyDescent="0.25">
      <c r="B18" s="5" t="s">
        <v>13</v>
      </c>
      <c r="C18" s="5" t="s">
        <v>14</v>
      </c>
      <c r="D18" s="7">
        <v>17867.87</v>
      </c>
      <c r="E18" s="7">
        <v>6736.74</v>
      </c>
      <c r="F18" s="7">
        <v>613.94000000000005</v>
      </c>
      <c r="G18" s="7">
        <v>1290.52</v>
      </c>
      <c r="H18" s="7">
        <v>5000</v>
      </c>
      <c r="I18" s="7">
        <v>1134.72</v>
      </c>
      <c r="J18" s="7">
        <v>3000</v>
      </c>
    </row>
    <row r="19" spans="1:10" x14ac:dyDescent="0.25">
      <c r="B19" s="5" t="s">
        <v>15</v>
      </c>
      <c r="C19" s="5" t="s">
        <v>16</v>
      </c>
      <c r="D19" s="7">
        <v>48345.67</v>
      </c>
      <c r="E19" s="7">
        <v>41523.699999999997</v>
      </c>
      <c r="F19" s="7">
        <v>47284.61</v>
      </c>
      <c r="G19" s="7">
        <v>57674.29</v>
      </c>
      <c r="H19" s="7">
        <f>49223.58+9000</f>
        <v>58223.58</v>
      </c>
      <c r="I19" s="7">
        <v>40493.040000000001</v>
      </c>
      <c r="J19" s="7">
        <v>64045.94</v>
      </c>
    </row>
    <row r="20" spans="1:10" x14ac:dyDescent="0.25">
      <c r="B20" s="5" t="s">
        <v>17</v>
      </c>
      <c r="C20" s="5" t="s">
        <v>377</v>
      </c>
      <c r="D20" s="7">
        <v>1157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11000</v>
      </c>
    </row>
    <row r="21" spans="1:10" x14ac:dyDescent="0.25">
      <c r="B21" s="5" t="s">
        <v>18</v>
      </c>
      <c r="C21" s="5" t="s">
        <v>19</v>
      </c>
      <c r="D21" s="7">
        <v>13796.85</v>
      </c>
      <c r="E21" s="7">
        <v>0</v>
      </c>
      <c r="F21" s="7">
        <v>0</v>
      </c>
      <c r="G21" s="7"/>
      <c r="H21" s="7">
        <v>0</v>
      </c>
      <c r="I21" s="7">
        <v>4770.7299999999996</v>
      </c>
      <c r="J21" s="7">
        <v>0</v>
      </c>
    </row>
    <row r="22" spans="1:10" x14ac:dyDescent="0.25">
      <c r="B22" s="5" t="s">
        <v>20</v>
      </c>
      <c r="C22" s="5" t="s">
        <v>21</v>
      </c>
      <c r="D22" s="7">
        <v>7332.5</v>
      </c>
      <c r="E22" s="7">
        <f>1500.31+3425</f>
        <v>4925.3099999999995</v>
      </c>
      <c r="F22" s="7">
        <f>2191.39+2100</f>
        <v>4291.3899999999994</v>
      </c>
      <c r="G22" s="7">
        <f>950+1494.46+3475</f>
        <v>5919.46</v>
      </c>
      <c r="H22" s="7">
        <v>8000</v>
      </c>
      <c r="I22" s="7">
        <f>4542.33+485+890</f>
        <v>5917.33</v>
      </c>
      <c r="J22" s="7">
        <v>0</v>
      </c>
    </row>
    <row r="23" spans="1:10" x14ac:dyDescent="0.25">
      <c r="B23" s="5" t="s">
        <v>22</v>
      </c>
      <c r="C23" s="5" t="s">
        <v>23</v>
      </c>
      <c r="D23" s="7">
        <v>3014.39</v>
      </c>
      <c r="E23" s="7">
        <v>831.78</v>
      </c>
      <c r="F23" s="7">
        <v>620.66</v>
      </c>
      <c r="G23" s="7">
        <v>592.16999999999996</v>
      </c>
      <c r="H23" s="7">
        <v>2000</v>
      </c>
      <c r="I23" s="7">
        <v>1656.48</v>
      </c>
      <c r="J23" s="7">
        <v>3000</v>
      </c>
    </row>
    <row r="24" spans="1:10" x14ac:dyDescent="0.25">
      <c r="A24" s="14" t="s">
        <v>280</v>
      </c>
      <c r="B24" s="14"/>
      <c r="C24" s="14"/>
      <c r="D24" s="15">
        <f t="shared" ref="D24:J24" si="1">SUM(D15:D23)</f>
        <v>199240.87000000002</v>
      </c>
      <c r="E24" s="15">
        <f t="shared" si="1"/>
        <v>159067.71</v>
      </c>
      <c r="F24" s="15">
        <f t="shared" si="1"/>
        <v>143220.14000000004</v>
      </c>
      <c r="G24" s="15">
        <f t="shared" si="1"/>
        <v>158873.42000000001</v>
      </c>
      <c r="H24" s="15">
        <f t="shared" si="1"/>
        <v>166023.96000000002</v>
      </c>
      <c r="I24" s="15">
        <f t="shared" si="1"/>
        <v>115165.56999999999</v>
      </c>
      <c r="J24" s="15">
        <f t="shared" si="1"/>
        <v>183474.6</v>
      </c>
    </row>
    <row r="25" spans="1:10" x14ac:dyDescent="0.25">
      <c r="B25" s="13"/>
      <c r="C25" s="13"/>
      <c r="D25" s="8"/>
      <c r="E25" s="8"/>
      <c r="F25" s="8"/>
      <c r="G25" s="8"/>
      <c r="H25" s="8"/>
      <c r="I25" s="8"/>
    </row>
    <row r="26" spans="1:10" x14ac:dyDescent="0.25">
      <c r="A26" s="13" t="s">
        <v>283</v>
      </c>
      <c r="D26" s="7"/>
      <c r="E26" s="7"/>
      <c r="F26" s="7"/>
      <c r="G26" s="7"/>
    </row>
    <row r="27" spans="1:10" x14ac:dyDescent="0.25">
      <c r="B27" s="5" t="s">
        <v>24</v>
      </c>
      <c r="C27" s="5" t="s">
        <v>26</v>
      </c>
      <c r="D27" s="7">
        <v>16132.5</v>
      </c>
      <c r="E27" s="7">
        <v>15390</v>
      </c>
      <c r="F27" s="7">
        <v>15390</v>
      </c>
      <c r="G27" s="7">
        <v>15390</v>
      </c>
      <c r="H27" s="7">
        <v>15390</v>
      </c>
      <c r="I27" s="7">
        <v>10260</v>
      </c>
      <c r="J27" s="7">
        <v>15390</v>
      </c>
    </row>
    <row r="28" spans="1:10" x14ac:dyDescent="0.25">
      <c r="B28" s="5" t="s">
        <v>27</v>
      </c>
      <c r="C28" s="5" t="s">
        <v>25</v>
      </c>
      <c r="D28" s="7">
        <v>392.8</v>
      </c>
      <c r="E28" s="7">
        <v>570.19000000000005</v>
      </c>
      <c r="F28" s="7">
        <v>0</v>
      </c>
      <c r="G28" s="7">
        <v>0</v>
      </c>
      <c r="H28" s="7">
        <v>800</v>
      </c>
      <c r="I28" s="7">
        <v>18</v>
      </c>
      <c r="J28" s="7">
        <v>1000</v>
      </c>
    </row>
    <row r="29" spans="1:10" x14ac:dyDescent="0.25">
      <c r="B29" s="5" t="s">
        <v>28</v>
      </c>
      <c r="C29" s="5" t="s">
        <v>29</v>
      </c>
      <c r="D29" s="7">
        <v>134224.20000000001</v>
      </c>
      <c r="E29" s="7">
        <v>141579.39000000001</v>
      </c>
      <c r="F29" s="7">
        <v>249723.98</v>
      </c>
      <c r="G29" s="7">
        <v>132425.4</v>
      </c>
      <c r="H29" s="7">
        <v>140000</v>
      </c>
      <c r="I29" s="7">
        <v>86254.09</v>
      </c>
      <c r="J29" s="7">
        <v>144200</v>
      </c>
    </row>
    <row r="30" spans="1:10" x14ac:dyDescent="0.25">
      <c r="B30" s="5" t="s">
        <v>313</v>
      </c>
      <c r="C30" s="5" t="s">
        <v>314</v>
      </c>
      <c r="D30" s="7">
        <v>65225.54</v>
      </c>
      <c r="E30" s="7">
        <v>67875.100000000006</v>
      </c>
      <c r="F30" s="7">
        <v>70221.45</v>
      </c>
      <c r="G30" s="7">
        <f>78053.78-1965.38</f>
        <v>76088.399999999994</v>
      </c>
      <c r="H30" s="7">
        <v>73760</v>
      </c>
      <c r="I30" s="7">
        <v>47730.73</v>
      </c>
      <c r="J30" s="7">
        <v>75972.800000000003</v>
      </c>
    </row>
    <row r="31" spans="1:10" x14ac:dyDescent="0.25">
      <c r="B31" s="5" t="s">
        <v>30</v>
      </c>
      <c r="C31" s="5" t="s">
        <v>31</v>
      </c>
      <c r="D31" s="7">
        <v>1018.77</v>
      </c>
      <c r="E31" s="7">
        <v>207.55</v>
      </c>
      <c r="F31" s="7">
        <v>2801.49</v>
      </c>
      <c r="G31" s="7">
        <v>678.79</v>
      </c>
      <c r="H31" s="7">
        <v>800</v>
      </c>
      <c r="I31" s="7">
        <v>235.3</v>
      </c>
      <c r="J31" s="7">
        <v>800</v>
      </c>
    </row>
    <row r="32" spans="1:10" x14ac:dyDescent="0.25">
      <c r="A32" s="14" t="s">
        <v>280</v>
      </c>
      <c r="B32" s="14"/>
      <c r="C32" s="14"/>
      <c r="D32" s="15">
        <f t="shared" ref="D32:J32" si="2">SUM(D27:D31)</f>
        <v>216993.81</v>
      </c>
      <c r="E32" s="15">
        <f t="shared" si="2"/>
        <v>225622.23</v>
      </c>
      <c r="F32" s="15">
        <f t="shared" si="2"/>
        <v>338136.92</v>
      </c>
      <c r="G32" s="15">
        <f t="shared" si="2"/>
        <v>224582.59</v>
      </c>
      <c r="H32" s="15">
        <f t="shared" si="2"/>
        <v>230750</v>
      </c>
      <c r="I32" s="15">
        <f t="shared" si="2"/>
        <v>144498.12</v>
      </c>
      <c r="J32" s="15">
        <f t="shared" si="2"/>
        <v>237362.8</v>
      </c>
    </row>
    <row r="33" spans="1:10" x14ac:dyDescent="0.25">
      <c r="B33" s="13"/>
      <c r="C33" s="13"/>
      <c r="D33" s="8"/>
      <c r="E33" s="8"/>
      <c r="F33" s="8"/>
      <c r="G33" s="8"/>
      <c r="H33" s="8"/>
      <c r="I33" s="8"/>
    </row>
    <row r="34" spans="1:10" x14ac:dyDescent="0.25">
      <c r="A34" s="13" t="s">
        <v>284</v>
      </c>
      <c r="D34" s="7"/>
      <c r="E34" s="7"/>
      <c r="F34" s="7"/>
      <c r="G34" s="7"/>
    </row>
    <row r="35" spans="1:10" x14ac:dyDescent="0.25">
      <c r="B35" s="5" t="s">
        <v>32</v>
      </c>
      <c r="C35" s="5" t="s">
        <v>33</v>
      </c>
      <c r="D35" s="7">
        <v>21573</v>
      </c>
      <c r="E35" s="7">
        <v>19563</v>
      </c>
      <c r="F35" s="7">
        <v>23000</v>
      </c>
      <c r="G35" s="7">
        <v>0</v>
      </c>
      <c r="H35" s="7">
        <v>30000</v>
      </c>
      <c r="I35" s="7">
        <v>3150</v>
      </c>
      <c r="J35" s="7">
        <v>30000</v>
      </c>
    </row>
    <row r="36" spans="1:10" x14ac:dyDescent="0.25">
      <c r="B36" s="5" t="s">
        <v>34</v>
      </c>
      <c r="C36" s="5" t="s">
        <v>35</v>
      </c>
      <c r="D36" s="7">
        <v>108024.86</v>
      </c>
      <c r="E36" s="7">
        <v>105013.66</v>
      </c>
      <c r="F36" s="7">
        <v>115944.92</v>
      </c>
      <c r="G36" s="7">
        <v>106744.17</v>
      </c>
      <c r="H36" s="7">
        <v>107689.06</v>
      </c>
      <c r="I36" s="7">
        <v>70331.320000000007</v>
      </c>
      <c r="J36" s="7">
        <v>205919.73</v>
      </c>
    </row>
    <row r="37" spans="1:10" x14ac:dyDescent="0.25">
      <c r="B37" s="5" t="s">
        <v>36</v>
      </c>
      <c r="C37" s="5" t="s">
        <v>37</v>
      </c>
      <c r="D37" s="7">
        <v>69213.710000000006</v>
      </c>
      <c r="E37" s="7">
        <v>9183.01</v>
      </c>
      <c r="F37" s="7">
        <v>51402.38</v>
      </c>
      <c r="G37" s="7">
        <v>36987.74</v>
      </c>
      <c r="H37" s="7">
        <v>34800</v>
      </c>
      <c r="I37" s="7">
        <v>24824.81</v>
      </c>
      <c r="J37" s="7">
        <v>37200</v>
      </c>
    </row>
    <row r="38" spans="1:10" x14ac:dyDescent="0.25">
      <c r="B38" s="5" t="s">
        <v>38</v>
      </c>
      <c r="C38" s="5" t="s">
        <v>39</v>
      </c>
      <c r="D38" s="7">
        <v>5308.71</v>
      </c>
      <c r="E38" s="7">
        <v>99</v>
      </c>
      <c r="F38" s="7">
        <f>1548.97+897.72+137.95</f>
        <v>2584.64</v>
      </c>
      <c r="G38" s="7">
        <v>0</v>
      </c>
      <c r="H38" s="7">
        <v>6000</v>
      </c>
      <c r="I38" s="7">
        <v>68.09</v>
      </c>
      <c r="J38" s="7">
        <v>5500</v>
      </c>
    </row>
    <row r="39" spans="1:10" x14ac:dyDescent="0.25">
      <c r="B39" s="5" t="s">
        <v>40</v>
      </c>
      <c r="C39" s="5" t="s">
        <v>41</v>
      </c>
      <c r="D39" s="7">
        <v>16874.52</v>
      </c>
      <c r="E39" s="7">
        <v>9611.4500000000007</v>
      </c>
      <c r="F39" s="7">
        <v>11013.16</v>
      </c>
      <c r="G39" s="7">
        <v>12418.59</v>
      </c>
      <c r="H39" s="7">
        <v>13500</v>
      </c>
      <c r="I39" s="7">
        <v>8068.78</v>
      </c>
      <c r="J39" s="7">
        <v>11000</v>
      </c>
    </row>
    <row r="40" spans="1:10" x14ac:dyDescent="0.25">
      <c r="B40" s="5" t="s">
        <v>42</v>
      </c>
      <c r="C40" s="5" t="s">
        <v>43</v>
      </c>
      <c r="D40" s="7">
        <v>5341.15</v>
      </c>
      <c r="E40" s="7">
        <v>11464.78</v>
      </c>
      <c r="F40" s="7">
        <v>36237.68</v>
      </c>
      <c r="G40" s="7">
        <v>4275</v>
      </c>
      <c r="H40" s="7">
        <v>25000</v>
      </c>
      <c r="I40" s="7">
        <v>11578.87</v>
      </c>
      <c r="J40" s="7">
        <v>20000</v>
      </c>
    </row>
    <row r="41" spans="1:10" x14ac:dyDescent="0.25">
      <c r="A41" s="14" t="s">
        <v>280</v>
      </c>
      <c r="B41" s="14"/>
      <c r="C41" s="14"/>
      <c r="D41" s="15">
        <f t="shared" ref="D41:J41" si="3">SUM(D35:D40)</f>
        <v>226335.94999999998</v>
      </c>
      <c r="E41" s="15">
        <f t="shared" si="3"/>
        <v>154934.90000000002</v>
      </c>
      <c r="F41" s="15">
        <f t="shared" si="3"/>
        <v>240182.78</v>
      </c>
      <c r="G41" s="15">
        <f t="shared" si="3"/>
        <v>160425.5</v>
      </c>
      <c r="H41" s="15">
        <f t="shared" si="3"/>
        <v>216989.06</v>
      </c>
      <c r="I41" s="15">
        <f t="shared" si="3"/>
        <v>118021.87</v>
      </c>
      <c r="J41" s="15">
        <f t="shared" si="3"/>
        <v>309619.73</v>
      </c>
    </row>
    <row r="42" spans="1:10" x14ac:dyDescent="0.25">
      <c r="B42" s="13"/>
      <c r="C42" s="13"/>
      <c r="D42" s="8"/>
      <c r="E42" s="8"/>
      <c r="F42" s="8"/>
      <c r="G42" s="8"/>
      <c r="H42" s="8"/>
      <c r="I42" s="8"/>
    </row>
    <row r="43" spans="1:10" x14ac:dyDescent="0.25">
      <c r="A43" s="13" t="s">
        <v>285</v>
      </c>
      <c r="D43" s="7"/>
      <c r="E43" s="7"/>
      <c r="F43" s="7"/>
      <c r="G43" s="7"/>
    </row>
    <row r="44" spans="1:10" x14ac:dyDescent="0.25">
      <c r="B44" s="5" t="s">
        <v>44</v>
      </c>
      <c r="C44" s="5" t="s">
        <v>45</v>
      </c>
      <c r="D44" s="7">
        <v>56643.360000000001</v>
      </c>
      <c r="E44" s="7">
        <v>56643.08</v>
      </c>
      <c r="F44" s="7">
        <v>56643.08</v>
      </c>
      <c r="G44" s="7">
        <v>68321.7</v>
      </c>
      <c r="H44" s="7">
        <v>80000</v>
      </c>
      <c r="I44" s="7">
        <v>53333.36</v>
      </c>
      <c r="J44" s="7">
        <v>82400</v>
      </c>
    </row>
    <row r="45" spans="1:10" x14ac:dyDescent="0.25">
      <c r="B45" s="5" t="s">
        <v>46</v>
      </c>
      <c r="C45" s="5" t="s">
        <v>47</v>
      </c>
      <c r="D45" s="7">
        <v>62452.25</v>
      </c>
      <c r="E45" s="7">
        <v>17816.25</v>
      </c>
      <c r="F45" s="7">
        <v>53037.06</v>
      </c>
      <c r="G45" s="7">
        <v>27340.28</v>
      </c>
      <c r="H45" s="7">
        <v>20000</v>
      </c>
      <c r="I45" s="7">
        <v>5590.05</v>
      </c>
      <c r="J45" s="7">
        <v>20000</v>
      </c>
    </row>
    <row r="46" spans="1:10" x14ac:dyDescent="0.25">
      <c r="B46" s="5" t="s">
        <v>48</v>
      </c>
      <c r="C46" s="5" t="s">
        <v>49</v>
      </c>
      <c r="D46" s="7">
        <f>44645.3+8612.99</f>
        <v>53258.29</v>
      </c>
      <c r="E46" s="7">
        <v>25651.599999999999</v>
      </c>
      <c r="F46" s="7">
        <v>76163.789999999994</v>
      </c>
      <c r="G46" s="7">
        <v>23574.5</v>
      </c>
      <c r="H46" s="7">
        <v>35000</v>
      </c>
      <c r="I46" s="7">
        <v>28851.5</v>
      </c>
      <c r="J46" s="7">
        <v>40000</v>
      </c>
    </row>
    <row r="47" spans="1:10" x14ac:dyDescent="0.25">
      <c r="B47" s="5" t="s">
        <v>50</v>
      </c>
      <c r="C47" s="5" t="s">
        <v>51</v>
      </c>
      <c r="D47" s="7">
        <v>4300.8</v>
      </c>
      <c r="E47" s="7">
        <v>1968</v>
      </c>
      <c r="F47" s="7">
        <v>3198.25</v>
      </c>
      <c r="G47" s="7">
        <v>6722.48</v>
      </c>
      <c r="H47" s="7">
        <v>6200</v>
      </c>
      <c r="I47" s="7">
        <v>3633</v>
      </c>
      <c r="J47" s="7">
        <v>5500</v>
      </c>
    </row>
    <row r="48" spans="1:10" x14ac:dyDescent="0.25">
      <c r="A48" s="14" t="s">
        <v>280</v>
      </c>
      <c r="B48" s="14"/>
      <c r="C48" s="14"/>
      <c r="D48" s="15">
        <f t="shared" ref="D48:J48" si="4">SUM(D44:D47)</f>
        <v>176654.69999999998</v>
      </c>
      <c r="E48" s="15">
        <f t="shared" si="4"/>
        <v>102078.93</v>
      </c>
      <c r="F48" s="15">
        <f t="shared" si="4"/>
        <v>189042.18</v>
      </c>
      <c r="G48" s="15">
        <f t="shared" si="4"/>
        <v>125958.95999999999</v>
      </c>
      <c r="H48" s="15">
        <f t="shared" si="4"/>
        <v>141200</v>
      </c>
      <c r="I48" s="15">
        <f t="shared" si="4"/>
        <v>91407.91</v>
      </c>
      <c r="J48" s="15">
        <f t="shared" si="4"/>
        <v>147900</v>
      </c>
    </row>
    <row r="49" spans="1:10" x14ac:dyDescent="0.25">
      <c r="B49" s="13"/>
      <c r="C49" s="13"/>
      <c r="D49" s="8"/>
      <c r="E49" s="8"/>
      <c r="F49" s="8"/>
      <c r="G49" s="8"/>
      <c r="H49" s="8"/>
      <c r="I49" s="8"/>
    </row>
    <row r="50" spans="1:10" x14ac:dyDescent="0.25">
      <c r="A50" s="13" t="s">
        <v>286</v>
      </c>
      <c r="D50" s="7"/>
      <c r="E50" s="7"/>
      <c r="F50" s="7"/>
      <c r="G50" s="7"/>
    </row>
    <row r="51" spans="1:10" x14ac:dyDescent="0.25">
      <c r="B51" s="5" t="s">
        <v>52</v>
      </c>
      <c r="C51" s="5" t="s">
        <v>289</v>
      </c>
      <c r="D51" s="7">
        <v>9308.34</v>
      </c>
      <c r="E51" s="7">
        <v>96.42</v>
      </c>
      <c r="F51" s="7">
        <v>9820</v>
      </c>
      <c r="G51" s="7">
        <v>7740</v>
      </c>
      <c r="H51" s="7">
        <v>8000</v>
      </c>
      <c r="I51" s="7">
        <v>6480</v>
      </c>
      <c r="J51" s="7">
        <v>20500</v>
      </c>
    </row>
    <row r="52" spans="1:10" x14ac:dyDescent="0.25">
      <c r="B52" s="5" t="s">
        <v>54</v>
      </c>
      <c r="C52" s="5" t="s">
        <v>55</v>
      </c>
      <c r="D52" s="7">
        <v>63237.73</v>
      </c>
      <c r="E52" s="7">
        <f>60.86+61492.89</f>
        <v>61553.75</v>
      </c>
      <c r="F52" s="7">
        <v>49798.78</v>
      </c>
      <c r="G52" s="7">
        <v>63696.61</v>
      </c>
      <c r="H52" s="7">
        <v>60000</v>
      </c>
      <c r="I52" s="7">
        <v>46460.66</v>
      </c>
      <c r="J52" s="7">
        <v>70000</v>
      </c>
    </row>
    <row r="53" spans="1:10" x14ac:dyDescent="0.25">
      <c r="B53" s="5" t="s">
        <v>56</v>
      </c>
      <c r="C53" s="5" t="s">
        <v>57</v>
      </c>
      <c r="D53" s="7">
        <v>9219.08</v>
      </c>
      <c r="E53" s="7">
        <v>4264.6499999999996</v>
      </c>
      <c r="F53" s="7">
        <v>3561.62</v>
      </c>
      <c r="G53" s="7">
        <v>6199.32</v>
      </c>
      <c r="H53" s="7">
        <v>5500</v>
      </c>
      <c r="I53" s="7">
        <v>2759.49</v>
      </c>
      <c r="J53" s="7">
        <v>4500</v>
      </c>
    </row>
    <row r="54" spans="1:10" x14ac:dyDescent="0.25">
      <c r="B54" s="5" t="s">
        <v>58</v>
      </c>
      <c r="C54" s="5" t="s">
        <v>59</v>
      </c>
      <c r="D54" s="7">
        <v>15897.89</v>
      </c>
      <c r="E54" s="7">
        <v>18466.82</v>
      </c>
      <c r="F54" s="7">
        <v>20928.79</v>
      </c>
      <c r="G54" s="7">
        <v>24994.85</v>
      </c>
      <c r="H54" s="7">
        <v>26000</v>
      </c>
      <c r="I54" s="7">
        <v>15243.07</v>
      </c>
      <c r="J54" s="7">
        <v>23000</v>
      </c>
    </row>
    <row r="55" spans="1:10" x14ac:dyDescent="0.25">
      <c r="B55" s="5" t="s">
        <v>60</v>
      </c>
      <c r="C55" s="5" t="s">
        <v>61</v>
      </c>
      <c r="D55" s="7">
        <v>19430.419999999998</v>
      </c>
      <c r="E55" s="7">
        <v>16560.54</v>
      </c>
      <c r="F55" s="7">
        <v>9805.01</v>
      </c>
      <c r="G55" s="7">
        <v>22689.65</v>
      </c>
      <c r="H55" s="7">
        <v>25000</v>
      </c>
      <c r="I55" s="7">
        <v>15612.81</v>
      </c>
      <c r="J55" s="7">
        <v>22500</v>
      </c>
    </row>
    <row r="56" spans="1:10" x14ac:dyDescent="0.25">
      <c r="B56" s="5" t="s">
        <v>62</v>
      </c>
      <c r="C56" s="5" t="s">
        <v>288</v>
      </c>
      <c r="D56" s="7">
        <v>7053.49</v>
      </c>
      <c r="E56" s="7">
        <v>6464.3</v>
      </c>
      <c r="F56" s="7">
        <v>8024</v>
      </c>
      <c r="G56" s="7">
        <v>6523.85</v>
      </c>
      <c r="H56" s="7">
        <v>6500</v>
      </c>
      <c r="I56" s="7">
        <v>4442.24</v>
      </c>
      <c r="J56" s="7">
        <v>6000</v>
      </c>
    </row>
    <row r="57" spans="1:10" x14ac:dyDescent="0.25">
      <c r="B57" s="5" t="s">
        <v>63</v>
      </c>
      <c r="C57" s="5" t="s">
        <v>287</v>
      </c>
      <c r="D57" s="7">
        <f>15624.15+60</f>
        <v>15684.15</v>
      </c>
      <c r="E57" s="7">
        <v>14750.08</v>
      </c>
      <c r="F57" s="7">
        <v>20084.2</v>
      </c>
      <c r="G57" s="7">
        <v>20069.12</v>
      </c>
      <c r="H57" s="7">
        <v>20000</v>
      </c>
      <c r="I57" s="7">
        <v>15143.86</v>
      </c>
      <c r="J57" s="7">
        <v>21500</v>
      </c>
    </row>
    <row r="58" spans="1:10" x14ac:dyDescent="0.25">
      <c r="B58" s="5" t="s">
        <v>64</v>
      </c>
      <c r="C58" s="5" t="s">
        <v>65</v>
      </c>
      <c r="D58" s="7">
        <v>10423.56</v>
      </c>
      <c r="E58" s="7">
        <v>12445.51</v>
      </c>
      <c r="F58" s="7">
        <v>21287.06</v>
      </c>
      <c r="G58" s="7">
        <v>16559.55</v>
      </c>
      <c r="H58" s="7">
        <v>14500</v>
      </c>
      <c r="I58" s="7">
        <v>11087.14</v>
      </c>
      <c r="J58" s="7">
        <v>16000</v>
      </c>
    </row>
    <row r="59" spans="1:10" x14ac:dyDescent="0.25">
      <c r="B59" s="5" t="s">
        <v>66</v>
      </c>
      <c r="C59" s="5" t="s">
        <v>67</v>
      </c>
      <c r="D59" s="7">
        <v>12791.58</v>
      </c>
      <c r="E59" s="7">
        <v>14554.3</v>
      </c>
      <c r="F59" s="7">
        <v>13615.26</v>
      </c>
      <c r="G59" s="7">
        <v>20120.12</v>
      </c>
      <c r="H59" s="7">
        <v>15000</v>
      </c>
      <c r="I59" s="7">
        <v>12392.23</v>
      </c>
      <c r="J59" s="7">
        <v>14500</v>
      </c>
    </row>
    <row r="60" spans="1:10" x14ac:dyDescent="0.25">
      <c r="B60" s="5" t="s">
        <v>68</v>
      </c>
      <c r="C60" s="5" t="s">
        <v>69</v>
      </c>
      <c r="D60" s="7">
        <v>60211.040000000001</v>
      </c>
      <c r="E60" s="7">
        <v>60461.88</v>
      </c>
      <c r="F60" s="7">
        <v>86445.54</v>
      </c>
      <c r="G60" s="7">
        <v>70302.61</v>
      </c>
      <c r="H60" s="7">
        <v>86160</v>
      </c>
      <c r="I60" s="7">
        <v>67982.5</v>
      </c>
      <c r="J60" s="7">
        <v>135000</v>
      </c>
    </row>
    <row r="61" spans="1:10" x14ac:dyDescent="0.25">
      <c r="A61" s="14" t="s">
        <v>280</v>
      </c>
      <c r="B61" s="12"/>
      <c r="C61" s="12"/>
      <c r="D61" s="15">
        <f t="shared" ref="D61:J61" si="5">SUM(D51:D60)</f>
        <v>223257.28</v>
      </c>
      <c r="E61" s="15">
        <f t="shared" si="5"/>
        <v>209618.25</v>
      </c>
      <c r="F61" s="15">
        <f t="shared" si="5"/>
        <v>243370.26</v>
      </c>
      <c r="G61" s="15">
        <f t="shared" si="5"/>
        <v>258895.68</v>
      </c>
      <c r="H61" s="15">
        <f t="shared" si="5"/>
        <v>266660</v>
      </c>
      <c r="I61" s="15">
        <f t="shared" si="5"/>
        <v>197604</v>
      </c>
      <c r="J61" s="15">
        <f t="shared" si="5"/>
        <v>333500</v>
      </c>
    </row>
    <row r="62" spans="1:10" x14ac:dyDescent="0.25">
      <c r="D62" s="8"/>
      <c r="E62" s="8"/>
      <c r="F62" s="8"/>
      <c r="G62" s="8"/>
      <c r="H62" s="8"/>
      <c r="I62" s="8"/>
    </row>
    <row r="63" spans="1:10" x14ac:dyDescent="0.25">
      <c r="A63" s="13" t="s">
        <v>290</v>
      </c>
      <c r="D63" s="7"/>
      <c r="E63" s="7"/>
      <c r="F63" s="7"/>
      <c r="G63" s="7"/>
    </row>
    <row r="64" spans="1:10" x14ac:dyDescent="0.25">
      <c r="B64" s="5" t="s">
        <v>70</v>
      </c>
      <c r="C64" s="5" t="s">
        <v>71</v>
      </c>
      <c r="D64" s="7">
        <v>205965.03</v>
      </c>
      <c r="E64" s="7">
        <v>165629.98000000001</v>
      </c>
      <c r="F64" s="7">
        <v>165091.06</v>
      </c>
      <c r="G64" s="7">
        <v>183970.29</v>
      </c>
      <c r="H64" s="7">
        <v>185000</v>
      </c>
      <c r="I64" s="7">
        <v>189216.13</v>
      </c>
      <c r="J64" s="7">
        <v>195000</v>
      </c>
    </row>
    <row r="65" spans="1:10" x14ac:dyDescent="0.25">
      <c r="B65" s="5" t="s">
        <v>72</v>
      </c>
      <c r="C65" s="5" t="s">
        <v>73</v>
      </c>
      <c r="D65" s="7">
        <v>4598</v>
      </c>
      <c r="E65" s="7">
        <v>5092.34</v>
      </c>
      <c r="F65" s="7">
        <v>6736</v>
      </c>
      <c r="G65" s="7">
        <v>4123</v>
      </c>
      <c r="H65" s="7">
        <v>5600</v>
      </c>
      <c r="I65" s="7">
        <v>183.6</v>
      </c>
      <c r="J65" s="7">
        <v>5600</v>
      </c>
    </row>
    <row r="66" spans="1:10" x14ac:dyDescent="0.25">
      <c r="B66" s="5" t="s">
        <v>76</v>
      </c>
      <c r="C66" s="5" t="s">
        <v>77</v>
      </c>
      <c r="D66" s="7">
        <v>18446.45</v>
      </c>
      <c r="E66" s="7">
        <v>783.42</v>
      </c>
      <c r="F66" s="7">
        <v>21400.63</v>
      </c>
      <c r="G66" s="7">
        <v>6308.01</v>
      </c>
      <c r="H66" s="7">
        <v>15000</v>
      </c>
      <c r="I66" s="7">
        <v>2164.73</v>
      </c>
      <c r="J66" s="7">
        <v>15000</v>
      </c>
    </row>
    <row r="67" spans="1:10" x14ac:dyDescent="0.25">
      <c r="B67" s="5" t="s">
        <v>74</v>
      </c>
      <c r="C67" s="5" t="s">
        <v>75</v>
      </c>
      <c r="D67" s="7">
        <v>49104.63</v>
      </c>
      <c r="E67" s="7">
        <v>45686.01</v>
      </c>
      <c r="F67" s="7">
        <v>33885.370000000003</v>
      </c>
      <c r="G67" s="7">
        <v>25525.77</v>
      </c>
      <c r="H67" s="7">
        <v>28000</v>
      </c>
      <c r="I67" s="7">
        <v>22760.18</v>
      </c>
      <c r="J67" s="7">
        <v>25000</v>
      </c>
    </row>
    <row r="68" spans="1:10" x14ac:dyDescent="0.25">
      <c r="B68" s="5" t="s">
        <v>78</v>
      </c>
      <c r="C68" s="5" t="s">
        <v>79</v>
      </c>
      <c r="D68" s="7">
        <v>6750.21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</row>
    <row r="69" spans="1:10" x14ac:dyDescent="0.25">
      <c r="B69" s="5" t="s">
        <v>292</v>
      </c>
      <c r="C69" s="5" t="s">
        <v>315</v>
      </c>
      <c r="D69" s="7">
        <v>126753.3</v>
      </c>
      <c r="E69" s="7">
        <v>8290</v>
      </c>
      <c r="F69" s="7">
        <v>0</v>
      </c>
      <c r="G69" s="7">
        <v>10815.75</v>
      </c>
      <c r="H69" s="7">
        <v>0</v>
      </c>
      <c r="I69" s="7">
        <f>7920.68-6480</f>
        <v>1440.6800000000003</v>
      </c>
      <c r="J69" s="7">
        <v>4000</v>
      </c>
    </row>
    <row r="70" spans="1:10" x14ac:dyDescent="0.25">
      <c r="B70" s="5" t="s">
        <v>80</v>
      </c>
      <c r="C70" s="5" t="s">
        <v>81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</row>
    <row r="71" spans="1:10" x14ac:dyDescent="0.25">
      <c r="A71" s="14" t="s">
        <v>291</v>
      </c>
      <c r="B71" s="12"/>
      <c r="C71" s="12"/>
      <c r="D71" s="15">
        <f t="shared" ref="D71:J71" si="6">SUM(D64:D70)</f>
        <v>411617.62</v>
      </c>
      <c r="E71" s="15">
        <f t="shared" si="6"/>
        <v>225481.75000000003</v>
      </c>
      <c r="F71" s="15">
        <f t="shared" si="6"/>
        <v>227113.06</v>
      </c>
      <c r="G71" s="15">
        <f t="shared" si="6"/>
        <v>230742.82</v>
      </c>
      <c r="H71" s="15">
        <f t="shared" si="6"/>
        <v>233600</v>
      </c>
      <c r="I71" s="15">
        <f t="shared" si="6"/>
        <v>215765.32</v>
      </c>
      <c r="J71" s="15">
        <f t="shared" si="6"/>
        <v>244600</v>
      </c>
    </row>
    <row r="72" spans="1:10" x14ac:dyDescent="0.25">
      <c r="D72" s="8"/>
      <c r="E72" s="8"/>
      <c r="F72" s="8"/>
      <c r="G72" s="8"/>
      <c r="H72" s="8"/>
      <c r="I72" s="8"/>
    </row>
    <row r="73" spans="1:10" x14ac:dyDescent="0.25">
      <c r="A73" s="13" t="s">
        <v>293</v>
      </c>
      <c r="D73" s="7"/>
      <c r="E73" s="7"/>
      <c r="F73" s="7"/>
      <c r="G73" s="7"/>
    </row>
    <row r="74" spans="1:10" x14ac:dyDescent="0.25">
      <c r="B74" s="5" t="s">
        <v>82</v>
      </c>
      <c r="C74" s="5" t="s">
        <v>83</v>
      </c>
      <c r="D74" s="7">
        <v>6747.83</v>
      </c>
      <c r="E74" s="7">
        <v>9258.68</v>
      </c>
      <c r="F74" s="7">
        <v>17720.36</v>
      </c>
      <c r="G74" s="7">
        <v>11467.86</v>
      </c>
      <c r="H74" s="7">
        <v>14000</v>
      </c>
      <c r="I74" s="7">
        <f>98.4+4066.63</f>
        <v>4165.03</v>
      </c>
      <c r="J74" s="7">
        <v>10000</v>
      </c>
    </row>
    <row r="75" spans="1:10" x14ac:dyDescent="0.25">
      <c r="A75" s="14" t="s">
        <v>280</v>
      </c>
      <c r="B75" s="12"/>
      <c r="C75" s="12"/>
      <c r="D75" s="15">
        <f t="shared" ref="D75:J75" si="7">SUM(D74)</f>
        <v>6747.83</v>
      </c>
      <c r="E75" s="15">
        <f t="shared" si="7"/>
        <v>9258.68</v>
      </c>
      <c r="F75" s="15">
        <f t="shared" si="7"/>
        <v>17720.36</v>
      </c>
      <c r="G75" s="15">
        <f t="shared" si="7"/>
        <v>11467.86</v>
      </c>
      <c r="H75" s="15">
        <f t="shared" si="7"/>
        <v>14000</v>
      </c>
      <c r="I75" s="15">
        <f t="shared" si="7"/>
        <v>4165.03</v>
      </c>
      <c r="J75" s="15">
        <f t="shared" si="7"/>
        <v>10000</v>
      </c>
    </row>
    <row r="76" spans="1:10" x14ac:dyDescent="0.25">
      <c r="D76" s="7"/>
      <c r="E76" s="7"/>
      <c r="F76" s="7"/>
      <c r="G76" s="7"/>
    </row>
    <row r="77" spans="1:10" x14ac:dyDescent="0.25">
      <c r="A77" s="13" t="s">
        <v>294</v>
      </c>
      <c r="D77" s="7"/>
      <c r="E77" s="7"/>
      <c r="F77" s="7"/>
      <c r="G77" s="7"/>
    </row>
    <row r="78" spans="1:10" x14ac:dyDescent="0.25">
      <c r="B78" s="5" t="s">
        <v>84</v>
      </c>
      <c r="C78" s="5" t="s">
        <v>85</v>
      </c>
      <c r="D78" s="7">
        <v>136120.51</v>
      </c>
      <c r="E78" s="7">
        <v>130032.7</v>
      </c>
      <c r="F78" s="7">
        <v>189500.64</v>
      </c>
      <c r="G78" s="7">
        <v>102321.42</v>
      </c>
      <c r="H78" s="7">
        <v>107689.06</v>
      </c>
      <c r="I78" s="7">
        <v>64077.08</v>
      </c>
      <c r="J78" s="7">
        <v>110919.73</v>
      </c>
    </row>
    <row r="79" spans="1:10" x14ac:dyDescent="0.25">
      <c r="B79" s="5" t="s">
        <v>86</v>
      </c>
      <c r="C79" s="5" t="s">
        <v>87</v>
      </c>
      <c r="D79" s="7">
        <v>5863.38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40000</v>
      </c>
    </row>
    <row r="80" spans="1:10" x14ac:dyDescent="0.25">
      <c r="B80" s="5" t="s">
        <v>88</v>
      </c>
      <c r="C80" s="5" t="s">
        <v>89</v>
      </c>
      <c r="D80" s="7">
        <v>104878.77</v>
      </c>
      <c r="E80" s="7">
        <v>87885.13</v>
      </c>
      <c r="F80" s="7">
        <v>110700.02</v>
      </c>
      <c r="G80" s="7">
        <v>91821.01</v>
      </c>
      <c r="H80" s="7">
        <v>90000</v>
      </c>
      <c r="I80" s="7">
        <v>63508.83</v>
      </c>
      <c r="J80" s="7">
        <v>90000</v>
      </c>
    </row>
    <row r="81" spans="1:10" x14ac:dyDescent="0.25">
      <c r="B81" s="5" t="s">
        <v>359</v>
      </c>
      <c r="C81" s="5" t="s">
        <v>89</v>
      </c>
      <c r="D81" s="7">
        <v>0</v>
      </c>
      <c r="E81" s="7">
        <v>0</v>
      </c>
      <c r="F81" s="7">
        <v>0</v>
      </c>
      <c r="G81" s="7">
        <v>70492.399999999994</v>
      </c>
      <c r="H81" s="7">
        <v>75000</v>
      </c>
      <c r="I81" s="7">
        <v>48930.04</v>
      </c>
      <c r="J81" s="7">
        <v>80000</v>
      </c>
    </row>
    <row r="82" spans="1:10" x14ac:dyDescent="0.25">
      <c r="B82" s="5" t="s">
        <v>90</v>
      </c>
      <c r="C82" s="5" t="s">
        <v>91</v>
      </c>
      <c r="D82" s="7">
        <v>81450.740000000005</v>
      </c>
      <c r="E82" s="7">
        <v>39136.400000000001</v>
      </c>
      <c r="F82" s="7">
        <v>53506.36</v>
      </c>
      <c r="G82" s="7">
        <v>79869.78</v>
      </c>
      <c r="H82" s="7">
        <v>82000</v>
      </c>
      <c r="I82" s="7">
        <v>51751.22</v>
      </c>
      <c r="J82" s="7">
        <v>82000</v>
      </c>
    </row>
    <row r="83" spans="1:10" x14ac:dyDescent="0.25">
      <c r="B83" s="5" t="s">
        <v>92</v>
      </c>
      <c r="C83" s="5" t="s">
        <v>93</v>
      </c>
      <c r="D83" s="7">
        <v>70891.19</v>
      </c>
      <c r="E83" s="7">
        <v>68898.2</v>
      </c>
      <c r="F83" s="7">
        <v>69079.399999999994</v>
      </c>
      <c r="G83" s="7">
        <v>72901.259999999995</v>
      </c>
      <c r="H83" s="7">
        <v>75000</v>
      </c>
      <c r="I83" s="7">
        <v>51897.18</v>
      </c>
      <c r="J83" s="7">
        <v>80000</v>
      </c>
    </row>
    <row r="84" spans="1:10" x14ac:dyDescent="0.25">
      <c r="B84" s="5" t="s">
        <v>94</v>
      </c>
      <c r="C84" s="5" t="s">
        <v>93</v>
      </c>
      <c r="D84" s="7">
        <v>56300.2</v>
      </c>
      <c r="E84" s="7">
        <v>53768.31</v>
      </c>
      <c r="F84" s="7">
        <v>56459.86</v>
      </c>
      <c r="G84" s="7">
        <v>59205.85</v>
      </c>
      <c r="H84" s="7">
        <v>57000</v>
      </c>
      <c r="I84" s="7">
        <v>41068.33</v>
      </c>
      <c r="J84" s="7">
        <v>63000</v>
      </c>
    </row>
    <row r="85" spans="1:10" x14ac:dyDescent="0.25">
      <c r="B85" s="5" t="s">
        <v>95</v>
      </c>
      <c r="C85" s="5" t="s">
        <v>209</v>
      </c>
      <c r="D85" s="7">
        <v>4017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5000</v>
      </c>
    </row>
    <row r="86" spans="1:10" x14ac:dyDescent="0.25">
      <c r="B86" s="5" t="s">
        <v>295</v>
      </c>
      <c r="C86" s="5" t="s">
        <v>296</v>
      </c>
      <c r="D86" s="7">
        <v>2050</v>
      </c>
      <c r="E86" s="7">
        <v>0</v>
      </c>
      <c r="F86" s="7">
        <v>0</v>
      </c>
      <c r="G86" s="7">
        <v>12564.45</v>
      </c>
      <c r="H86" s="7">
        <v>93845</v>
      </c>
      <c r="I86" s="7">
        <v>0</v>
      </c>
      <c r="J86" s="7">
        <v>25000</v>
      </c>
    </row>
    <row r="87" spans="1:10" x14ac:dyDescent="0.25">
      <c r="B87" s="5" t="s">
        <v>96</v>
      </c>
      <c r="C87" s="5" t="s">
        <v>97</v>
      </c>
      <c r="D87" s="7">
        <v>2230.6</v>
      </c>
      <c r="E87" s="7">
        <v>1685.31</v>
      </c>
      <c r="F87" s="7">
        <v>1853.8</v>
      </c>
      <c r="G87" s="7">
        <v>2607.9499999999998</v>
      </c>
      <c r="H87" s="7">
        <v>2500</v>
      </c>
      <c r="I87" s="7">
        <v>1296.8499999999999</v>
      </c>
      <c r="J87" s="7">
        <v>2500</v>
      </c>
    </row>
    <row r="88" spans="1:10" x14ac:dyDescent="0.25">
      <c r="B88" s="5" t="s">
        <v>98</v>
      </c>
      <c r="C88" s="5" t="s">
        <v>99</v>
      </c>
      <c r="D88" s="7">
        <v>4163.66</v>
      </c>
      <c r="E88" s="7">
        <v>2233.12</v>
      </c>
      <c r="F88" s="7">
        <v>5224.82</v>
      </c>
      <c r="G88" s="7">
        <v>3255.98</v>
      </c>
      <c r="H88" s="7">
        <v>3000</v>
      </c>
      <c r="I88" s="7">
        <v>3254.44</v>
      </c>
      <c r="J88" s="7">
        <v>4000</v>
      </c>
    </row>
    <row r="89" spans="1:10" x14ac:dyDescent="0.25">
      <c r="B89" s="5" t="s">
        <v>355</v>
      </c>
      <c r="C89" s="5" t="s">
        <v>356</v>
      </c>
      <c r="D89" s="7">
        <v>0</v>
      </c>
      <c r="E89" s="7">
        <v>5317.2</v>
      </c>
      <c r="F89" s="7">
        <v>4742.67</v>
      </c>
      <c r="G89" s="7">
        <v>2864.85</v>
      </c>
      <c r="I89" s="7">
        <v>751.91</v>
      </c>
      <c r="J89" s="7">
        <v>55000</v>
      </c>
    </row>
    <row r="90" spans="1:10" x14ac:dyDescent="0.25">
      <c r="B90" s="5" t="s">
        <v>100</v>
      </c>
      <c r="C90" s="5" t="s">
        <v>101</v>
      </c>
      <c r="D90" s="7">
        <v>1858.5</v>
      </c>
      <c r="E90" s="7">
        <v>390</v>
      </c>
      <c r="F90" s="7">
        <v>710</v>
      </c>
      <c r="G90" s="7">
        <v>2515</v>
      </c>
      <c r="H90" s="7">
        <v>2500</v>
      </c>
      <c r="I90" s="7">
        <v>205</v>
      </c>
      <c r="J90" s="7">
        <v>2500</v>
      </c>
    </row>
    <row r="91" spans="1:10" x14ac:dyDescent="0.25">
      <c r="B91" s="5" t="s">
        <v>102</v>
      </c>
      <c r="C91" s="5" t="s">
        <v>103</v>
      </c>
      <c r="D91" s="7">
        <v>3731.43</v>
      </c>
      <c r="E91" s="7">
        <v>778.01</v>
      </c>
      <c r="F91" s="7">
        <v>1186.76</v>
      </c>
      <c r="G91" s="7">
        <v>2721.26</v>
      </c>
      <c r="H91" s="7">
        <v>3000</v>
      </c>
      <c r="I91" s="7">
        <v>5614.36</v>
      </c>
      <c r="J91" s="7">
        <v>6000</v>
      </c>
    </row>
    <row r="92" spans="1:10" x14ac:dyDescent="0.25">
      <c r="B92" s="5" t="s">
        <v>104</v>
      </c>
      <c r="C92" s="5" t="s">
        <v>105</v>
      </c>
      <c r="D92" s="7">
        <v>2324.37</v>
      </c>
      <c r="E92" s="7">
        <v>6240.15</v>
      </c>
      <c r="F92" s="7">
        <v>2162.2399999999998</v>
      </c>
      <c r="G92" s="7">
        <v>3984.75</v>
      </c>
      <c r="H92" s="7">
        <v>3200</v>
      </c>
      <c r="I92" s="7">
        <v>779.25</v>
      </c>
      <c r="J92" s="7">
        <v>2000</v>
      </c>
    </row>
    <row r="93" spans="1:10" x14ac:dyDescent="0.25">
      <c r="B93" s="5" t="s">
        <v>106</v>
      </c>
      <c r="C93" s="5" t="s">
        <v>360</v>
      </c>
      <c r="D93" s="7">
        <v>0</v>
      </c>
      <c r="E93" s="7">
        <v>0</v>
      </c>
      <c r="F93" s="7">
        <v>0</v>
      </c>
      <c r="G93" s="7">
        <v>4175.93</v>
      </c>
      <c r="H93" s="7">
        <v>5000</v>
      </c>
      <c r="I93" s="7">
        <v>4933.74</v>
      </c>
      <c r="J93" s="7">
        <v>23000</v>
      </c>
    </row>
    <row r="94" spans="1:10" x14ac:dyDescent="0.25">
      <c r="A94" s="14" t="s">
        <v>280</v>
      </c>
      <c r="B94" s="12"/>
      <c r="C94" s="12"/>
      <c r="D94" s="15">
        <f t="shared" ref="D94:J94" si="8">SUM(D78:D93)</f>
        <v>475880.35</v>
      </c>
      <c r="E94" s="15">
        <f t="shared" si="8"/>
        <v>396364.53</v>
      </c>
      <c r="F94" s="15">
        <f t="shared" si="8"/>
        <v>495126.57</v>
      </c>
      <c r="G94" s="15">
        <f t="shared" si="8"/>
        <v>511301.88999999996</v>
      </c>
      <c r="H94" s="15">
        <f t="shared" si="8"/>
        <v>599734.06000000006</v>
      </c>
      <c r="I94" s="15">
        <f t="shared" si="8"/>
        <v>338068.23</v>
      </c>
      <c r="J94" s="15">
        <f t="shared" si="8"/>
        <v>670919.73</v>
      </c>
    </row>
    <row r="95" spans="1:10" x14ac:dyDescent="0.25">
      <c r="D95" s="7"/>
      <c r="E95" s="7"/>
      <c r="F95" s="7"/>
      <c r="G95" s="7"/>
    </row>
    <row r="96" spans="1:10" x14ac:dyDescent="0.25">
      <c r="A96" s="13" t="s">
        <v>297</v>
      </c>
      <c r="D96" s="7"/>
      <c r="E96" s="7"/>
      <c r="F96" s="7"/>
      <c r="G96" s="7"/>
    </row>
    <row r="97" spans="1:10" x14ac:dyDescent="0.25">
      <c r="B97" s="5" t="s">
        <v>53</v>
      </c>
      <c r="C97" s="5" t="s">
        <v>107</v>
      </c>
      <c r="D97" s="7">
        <v>36542.400000000001</v>
      </c>
      <c r="E97" s="7">
        <v>34569.870000000003</v>
      </c>
      <c r="F97" s="7">
        <v>42358.48</v>
      </c>
      <c r="G97" s="7">
        <v>38605.86</v>
      </c>
      <c r="H97" s="7">
        <v>39000</v>
      </c>
      <c r="I97" s="7">
        <v>26408.5</v>
      </c>
      <c r="J97" s="7">
        <v>40000</v>
      </c>
    </row>
    <row r="98" spans="1:10" x14ac:dyDescent="0.25">
      <c r="A98" s="14" t="s">
        <v>280</v>
      </c>
      <c r="B98" s="12"/>
      <c r="C98" s="12"/>
      <c r="D98" s="15">
        <f t="shared" ref="D98:J98" si="9">SUM(D97)</f>
        <v>36542.400000000001</v>
      </c>
      <c r="E98" s="15">
        <f t="shared" si="9"/>
        <v>34569.870000000003</v>
      </c>
      <c r="F98" s="15">
        <f t="shared" si="9"/>
        <v>42358.48</v>
      </c>
      <c r="G98" s="15">
        <f t="shared" si="9"/>
        <v>38605.86</v>
      </c>
      <c r="H98" s="15">
        <f t="shared" si="9"/>
        <v>39000</v>
      </c>
      <c r="I98" s="15">
        <f t="shared" si="9"/>
        <v>26408.5</v>
      </c>
      <c r="J98" s="15">
        <f t="shared" si="9"/>
        <v>40000</v>
      </c>
    </row>
    <row r="99" spans="1:10" x14ac:dyDescent="0.25">
      <c r="D99" s="7"/>
      <c r="E99" s="7"/>
      <c r="F99" s="7"/>
      <c r="G99" s="7"/>
    </row>
    <row r="100" spans="1:10" x14ac:dyDescent="0.25">
      <c r="A100" s="13" t="s">
        <v>298</v>
      </c>
      <c r="D100" s="7"/>
      <c r="E100" s="7"/>
      <c r="F100" s="7"/>
      <c r="G100" s="7"/>
    </row>
    <row r="101" spans="1:10" x14ac:dyDescent="0.25">
      <c r="B101" s="5" t="s">
        <v>108</v>
      </c>
      <c r="C101" s="5" t="s">
        <v>109</v>
      </c>
      <c r="D101" s="7">
        <v>583826.76</v>
      </c>
      <c r="E101" s="7">
        <f>3508.36+500108.51+1065.5</f>
        <v>504682.37</v>
      </c>
      <c r="F101" s="7">
        <v>578526.59</v>
      </c>
      <c r="G101" s="7">
        <v>610807.71</v>
      </c>
      <c r="H101" s="7">
        <v>660000</v>
      </c>
      <c r="I101" s="7">
        <v>418995.74</v>
      </c>
      <c r="J101" s="7">
        <v>620000</v>
      </c>
    </row>
    <row r="102" spans="1:10" x14ac:dyDescent="0.25">
      <c r="B102" s="5" t="s">
        <v>110</v>
      </c>
      <c r="C102" s="5" t="s">
        <v>111</v>
      </c>
      <c r="D102" s="7">
        <v>126139.69</v>
      </c>
      <c r="E102" s="7">
        <v>150769.16</v>
      </c>
      <c r="F102" s="7">
        <v>137834.42000000001</v>
      </c>
      <c r="G102" s="7">
        <v>160976.57</v>
      </c>
      <c r="H102" s="7">
        <v>150000</v>
      </c>
      <c r="I102" s="7">
        <v>136363.79999999999</v>
      </c>
      <c r="J102" s="7">
        <v>160000</v>
      </c>
    </row>
    <row r="103" spans="1:10" x14ac:dyDescent="0.25">
      <c r="B103" s="5" t="s">
        <v>112</v>
      </c>
      <c r="C103" s="5" t="s">
        <v>113</v>
      </c>
      <c r="D103" s="7">
        <f>11469.97+24668</f>
        <v>36137.97</v>
      </c>
      <c r="E103" s="7">
        <v>1280.24</v>
      </c>
      <c r="F103" s="7">
        <f>9924.65+50000</f>
        <v>59924.65</v>
      </c>
      <c r="G103" s="7">
        <v>95529.19</v>
      </c>
      <c r="H103" s="7">
        <v>37000</v>
      </c>
      <c r="I103" s="7">
        <v>66484.990000000005</v>
      </c>
      <c r="J103" s="7">
        <v>87000</v>
      </c>
    </row>
    <row r="104" spans="1:10" x14ac:dyDescent="0.25">
      <c r="B104" s="5" t="s">
        <v>114</v>
      </c>
      <c r="C104" s="5" t="s">
        <v>115</v>
      </c>
      <c r="D104" s="7">
        <v>103569.5</v>
      </c>
      <c r="E104" s="7">
        <f>64869.89+199</f>
        <v>65068.89</v>
      </c>
      <c r="F104" s="7">
        <v>108223.42</v>
      </c>
      <c r="G104" s="7">
        <v>142400.53</v>
      </c>
      <c r="H104" s="7">
        <v>120000</v>
      </c>
      <c r="I104" s="7">
        <v>87386.47</v>
      </c>
      <c r="J104" s="7">
        <v>125000</v>
      </c>
    </row>
    <row r="105" spans="1:10" x14ac:dyDescent="0.25">
      <c r="B105" s="5" t="s">
        <v>116</v>
      </c>
      <c r="C105" s="5" t="s">
        <v>117</v>
      </c>
      <c r="D105" s="7">
        <v>109831.38</v>
      </c>
      <c r="E105" s="7">
        <v>51032</v>
      </c>
      <c r="F105" s="7">
        <v>223808.72</v>
      </c>
      <c r="G105" s="7">
        <v>18856.61</v>
      </c>
      <c r="H105" s="7">
        <v>45000</v>
      </c>
      <c r="I105" s="7">
        <v>33370.1</v>
      </c>
      <c r="J105" s="7">
        <v>100000</v>
      </c>
    </row>
    <row r="106" spans="1:10" x14ac:dyDescent="0.25">
      <c r="B106" s="5" t="s">
        <v>118</v>
      </c>
      <c r="C106" s="5" t="s">
        <v>119</v>
      </c>
      <c r="D106" s="7">
        <v>36557.67</v>
      </c>
      <c r="E106" s="7">
        <v>29798.21</v>
      </c>
      <c r="F106" s="7">
        <v>33877.699999999997</v>
      </c>
      <c r="G106" s="7">
        <v>37598.26</v>
      </c>
      <c r="H106" s="7">
        <v>40000</v>
      </c>
      <c r="I106" s="7">
        <v>14814.82</v>
      </c>
      <c r="J106" s="7">
        <v>30000</v>
      </c>
    </row>
    <row r="107" spans="1:10" x14ac:dyDescent="0.25">
      <c r="B107" s="5" t="s">
        <v>120</v>
      </c>
      <c r="C107" s="5" t="s">
        <v>121</v>
      </c>
      <c r="D107" s="7">
        <v>2975.43</v>
      </c>
      <c r="E107" s="7">
        <v>2911.43</v>
      </c>
      <c r="F107" s="7">
        <v>2644.05</v>
      </c>
      <c r="G107" s="7">
        <v>5510.92</v>
      </c>
      <c r="H107" s="7">
        <v>3500</v>
      </c>
      <c r="I107" s="7">
        <v>289.44</v>
      </c>
      <c r="J107" s="7">
        <v>1000</v>
      </c>
    </row>
    <row r="108" spans="1:10" x14ac:dyDescent="0.25">
      <c r="B108" s="5" t="s">
        <v>122</v>
      </c>
      <c r="C108" s="5" t="s">
        <v>123</v>
      </c>
      <c r="D108" s="7">
        <v>4503.59</v>
      </c>
      <c r="E108" s="7">
        <v>3467.15</v>
      </c>
      <c r="F108" s="7">
        <v>4091.69</v>
      </c>
      <c r="G108" s="7">
        <v>7870.85</v>
      </c>
      <c r="H108" s="7">
        <v>5500</v>
      </c>
      <c r="I108" s="7">
        <v>3256.7</v>
      </c>
      <c r="J108" s="7">
        <v>5500</v>
      </c>
    </row>
    <row r="109" spans="1:10" x14ac:dyDescent="0.25">
      <c r="B109" s="5" t="s">
        <v>124</v>
      </c>
      <c r="C109" s="5" t="s">
        <v>125</v>
      </c>
      <c r="D109" s="7">
        <v>19603.46</v>
      </c>
      <c r="E109" s="7">
        <v>15408.9</v>
      </c>
      <c r="F109" s="7">
        <v>21406.5</v>
      </c>
      <c r="G109" s="7">
        <v>18242.810000000001</v>
      </c>
      <c r="H109" s="7">
        <v>21000</v>
      </c>
      <c r="I109" s="7">
        <v>14546.65</v>
      </c>
      <c r="J109" s="7">
        <v>23000</v>
      </c>
    </row>
    <row r="110" spans="1:10" x14ac:dyDescent="0.25">
      <c r="B110" s="5" t="s">
        <v>126</v>
      </c>
      <c r="C110" s="5" t="s">
        <v>127</v>
      </c>
      <c r="D110" s="7">
        <v>16949.759999999998</v>
      </c>
      <c r="E110" s="7">
        <v>20017.75</v>
      </c>
      <c r="F110" s="7">
        <v>44525.09</v>
      </c>
      <c r="G110" s="7">
        <v>27469.759999999998</v>
      </c>
      <c r="H110" s="7">
        <v>30000</v>
      </c>
      <c r="I110" s="7">
        <v>21488.400000000001</v>
      </c>
      <c r="J110" s="7">
        <v>33000</v>
      </c>
    </row>
    <row r="111" spans="1:10" x14ac:dyDescent="0.25">
      <c r="B111" s="5" t="s">
        <v>128</v>
      </c>
      <c r="C111" s="5" t="s">
        <v>129</v>
      </c>
      <c r="D111" s="7">
        <v>1416</v>
      </c>
      <c r="E111" s="7">
        <v>1935.94</v>
      </c>
      <c r="F111" s="7">
        <v>2714.75</v>
      </c>
      <c r="G111" s="7">
        <v>1658</v>
      </c>
      <c r="H111" s="7">
        <v>2500</v>
      </c>
      <c r="I111" s="7">
        <v>1590</v>
      </c>
      <c r="J111" s="7">
        <v>2500</v>
      </c>
    </row>
    <row r="112" spans="1:10" x14ac:dyDescent="0.25">
      <c r="B112" s="5" t="s">
        <v>130</v>
      </c>
      <c r="C112" s="5" t="s">
        <v>131</v>
      </c>
      <c r="D112" s="7">
        <v>23374.13</v>
      </c>
      <c r="E112" s="7">
        <v>1613.76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</row>
    <row r="113" spans="1:10" x14ac:dyDescent="0.25">
      <c r="B113" s="5" t="s">
        <v>132</v>
      </c>
      <c r="C113" s="5" t="s">
        <v>133</v>
      </c>
      <c r="D113" s="7">
        <v>0</v>
      </c>
      <c r="E113" s="7">
        <v>58224.14</v>
      </c>
      <c r="F113" s="7">
        <v>28919.41</v>
      </c>
      <c r="G113" s="7">
        <v>19971.509999999998</v>
      </c>
      <c r="H113" s="7">
        <v>45000</v>
      </c>
      <c r="I113" s="7">
        <v>0</v>
      </c>
      <c r="J113" s="7">
        <v>35000</v>
      </c>
    </row>
    <row r="114" spans="1:10" x14ac:dyDescent="0.25">
      <c r="B114" s="5" t="s">
        <v>134</v>
      </c>
      <c r="C114" s="5" t="s">
        <v>299</v>
      </c>
      <c r="D114" s="7">
        <v>0</v>
      </c>
      <c r="E114" s="7">
        <v>0</v>
      </c>
      <c r="F114" s="7">
        <v>3617.64</v>
      </c>
      <c r="G114" s="7">
        <v>0</v>
      </c>
      <c r="H114" s="7">
        <v>0</v>
      </c>
      <c r="I114" s="7">
        <v>0</v>
      </c>
      <c r="J114" s="7">
        <v>0</v>
      </c>
    </row>
    <row r="115" spans="1:10" x14ac:dyDescent="0.25">
      <c r="B115" s="5" t="s">
        <v>135</v>
      </c>
      <c r="C115" s="5" t="s">
        <v>136</v>
      </c>
      <c r="D115" s="7">
        <v>145334.57999999999</v>
      </c>
      <c r="E115" s="7">
        <v>125084.47</v>
      </c>
      <c r="F115" s="7">
        <v>195886.51</v>
      </c>
      <c r="G115" s="7">
        <v>78514.7</v>
      </c>
      <c r="H115" s="7">
        <v>100000</v>
      </c>
      <c r="I115" s="7">
        <v>17493.509999999998</v>
      </c>
      <c r="J115" s="7">
        <v>100000</v>
      </c>
    </row>
    <row r="116" spans="1:10" x14ac:dyDescent="0.25">
      <c r="B116" s="5" t="s">
        <v>300</v>
      </c>
      <c r="C116" s="5" t="s">
        <v>301</v>
      </c>
      <c r="D116" s="7">
        <v>46.98</v>
      </c>
      <c r="E116" s="7">
        <v>58660</v>
      </c>
      <c r="F116" s="7">
        <v>0</v>
      </c>
      <c r="G116" s="7">
        <v>137662</v>
      </c>
      <c r="H116" s="7">
        <v>0</v>
      </c>
      <c r="I116" s="7">
        <v>22706</v>
      </c>
      <c r="J116" s="7">
        <v>35000</v>
      </c>
    </row>
    <row r="117" spans="1:10" x14ac:dyDescent="0.25">
      <c r="B117" s="5" t="s">
        <v>357</v>
      </c>
      <c r="C117" s="5" t="s">
        <v>358</v>
      </c>
      <c r="D117" s="7">
        <v>0</v>
      </c>
      <c r="E117" s="7">
        <v>2409.92</v>
      </c>
      <c r="F117" s="7">
        <v>3000</v>
      </c>
      <c r="G117" s="7">
        <v>3167.17</v>
      </c>
      <c r="H117" s="7">
        <v>4000</v>
      </c>
      <c r="I117" s="7">
        <v>245.37</v>
      </c>
      <c r="J117" s="7">
        <v>4000</v>
      </c>
    </row>
    <row r="118" spans="1:10" x14ac:dyDescent="0.25">
      <c r="A118" s="14" t="s">
        <v>280</v>
      </c>
      <c r="B118" s="14"/>
      <c r="C118" s="14"/>
      <c r="D118" s="15">
        <f t="shared" ref="D118:J118" si="10">SUM(D101:D117)</f>
        <v>1210266.8999999999</v>
      </c>
      <c r="E118" s="15">
        <f t="shared" si="10"/>
        <v>1092364.33</v>
      </c>
      <c r="F118" s="15">
        <f t="shared" si="10"/>
        <v>1449001.14</v>
      </c>
      <c r="G118" s="15">
        <f t="shared" si="10"/>
        <v>1366236.5899999999</v>
      </c>
      <c r="H118" s="15">
        <f t="shared" si="10"/>
        <v>1263500</v>
      </c>
      <c r="I118" s="15">
        <f t="shared" si="10"/>
        <v>839031.98999999987</v>
      </c>
      <c r="J118" s="15">
        <f t="shared" si="10"/>
        <v>1361000</v>
      </c>
    </row>
    <row r="119" spans="1:10" x14ac:dyDescent="0.25">
      <c r="B119" s="13"/>
      <c r="C119" s="13"/>
      <c r="D119" s="8"/>
      <c r="E119" s="8"/>
      <c r="F119" s="8"/>
      <c r="G119" s="8"/>
      <c r="H119" s="8"/>
      <c r="I119" s="8"/>
    </row>
    <row r="120" spans="1:10" x14ac:dyDescent="0.25">
      <c r="A120" s="13" t="s">
        <v>367</v>
      </c>
      <c r="B120" s="13"/>
      <c r="C120" s="13"/>
      <c r="D120" s="8"/>
      <c r="E120" s="8"/>
      <c r="F120" s="8"/>
      <c r="G120" s="8"/>
      <c r="H120" s="8"/>
      <c r="I120" s="8"/>
    </row>
    <row r="121" spans="1:10" x14ac:dyDescent="0.25">
      <c r="A121" s="5"/>
      <c r="B121" s="5" t="s">
        <v>368</v>
      </c>
      <c r="C121" s="5" t="s">
        <v>369</v>
      </c>
      <c r="D121" s="7">
        <v>0</v>
      </c>
      <c r="E121" s="7">
        <v>0</v>
      </c>
      <c r="F121" s="7">
        <v>0</v>
      </c>
      <c r="G121" s="7">
        <v>6250</v>
      </c>
      <c r="H121" s="7">
        <v>60000</v>
      </c>
      <c r="I121" s="7">
        <v>28998</v>
      </c>
      <c r="J121" s="7">
        <v>82750</v>
      </c>
    </row>
    <row r="122" spans="1:10" x14ac:dyDescent="0.25">
      <c r="A122" s="14" t="s">
        <v>280</v>
      </c>
      <c r="B122" s="14"/>
      <c r="C122" s="14"/>
      <c r="D122" s="15">
        <f>SUM(D120:D121)</f>
        <v>0</v>
      </c>
      <c r="E122" s="15">
        <f t="shared" ref="E122:J122" si="11">SUM(E120:E121)</f>
        <v>0</v>
      </c>
      <c r="F122" s="15">
        <f t="shared" si="11"/>
        <v>0</v>
      </c>
      <c r="G122" s="15">
        <f t="shared" si="11"/>
        <v>6250</v>
      </c>
      <c r="H122" s="15">
        <f t="shared" si="11"/>
        <v>60000</v>
      </c>
      <c r="I122" s="15">
        <f t="shared" si="11"/>
        <v>28998</v>
      </c>
      <c r="J122" s="15">
        <f t="shared" si="11"/>
        <v>82750</v>
      </c>
    </row>
    <row r="123" spans="1:10" x14ac:dyDescent="0.25">
      <c r="A123" s="5"/>
      <c r="D123" s="7"/>
      <c r="E123" s="7"/>
      <c r="F123" s="7"/>
      <c r="G123" s="7"/>
    </row>
    <row r="124" spans="1:10" x14ac:dyDescent="0.25">
      <c r="D124" s="7"/>
      <c r="E124" s="7"/>
      <c r="F124" s="7"/>
      <c r="G124" s="7"/>
    </row>
    <row r="125" spans="1:10" x14ac:dyDescent="0.25">
      <c r="A125" s="13" t="s">
        <v>302</v>
      </c>
      <c r="D125" s="7"/>
      <c r="E125" s="7"/>
      <c r="F125" s="7"/>
      <c r="G125" s="7"/>
    </row>
    <row r="126" spans="1:10" x14ac:dyDescent="0.25">
      <c r="B126" s="5" t="s">
        <v>305</v>
      </c>
      <c r="C126" s="5" t="s">
        <v>306</v>
      </c>
      <c r="D126" s="7">
        <v>8450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</row>
    <row r="127" spans="1:10" x14ac:dyDescent="0.25">
      <c r="B127" s="5" t="s">
        <v>137</v>
      </c>
      <c r="C127" s="5" t="s">
        <v>138</v>
      </c>
      <c r="D127" s="7">
        <v>11212.5</v>
      </c>
      <c r="E127" s="7">
        <v>0</v>
      </c>
      <c r="F127" s="7">
        <v>0</v>
      </c>
      <c r="G127" s="7">
        <v>0</v>
      </c>
      <c r="H127" s="8">
        <v>0</v>
      </c>
      <c r="I127" s="8">
        <v>0</v>
      </c>
      <c r="J127" s="7">
        <v>0</v>
      </c>
    </row>
    <row r="128" spans="1:10" x14ac:dyDescent="0.25">
      <c r="B128" s="5" t="s">
        <v>139</v>
      </c>
      <c r="C128" s="5" t="s">
        <v>140</v>
      </c>
      <c r="D128" s="7">
        <v>10693.75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</row>
    <row r="129" spans="2:10" x14ac:dyDescent="0.25">
      <c r="B129" s="5" t="s">
        <v>141</v>
      </c>
      <c r="C129" s="5" t="s">
        <v>142</v>
      </c>
      <c r="D129" s="7">
        <v>3525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</row>
    <row r="130" spans="2:10" x14ac:dyDescent="0.25">
      <c r="B130" s="5" t="s">
        <v>143</v>
      </c>
      <c r="C130" s="5" t="s">
        <v>144</v>
      </c>
      <c r="D130" s="7">
        <v>642</v>
      </c>
      <c r="E130" s="7">
        <v>42</v>
      </c>
      <c r="F130" s="7">
        <v>0</v>
      </c>
      <c r="G130" s="7">
        <v>0</v>
      </c>
      <c r="H130" s="8">
        <v>0</v>
      </c>
      <c r="I130" s="8">
        <v>0</v>
      </c>
      <c r="J130" s="7">
        <v>0</v>
      </c>
    </row>
    <row r="131" spans="2:10" x14ac:dyDescent="0.25">
      <c r="B131" s="5" t="s">
        <v>145</v>
      </c>
      <c r="C131" s="5" t="s">
        <v>146</v>
      </c>
      <c r="D131" s="7">
        <v>6877.88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</row>
    <row r="132" spans="2:10" x14ac:dyDescent="0.25">
      <c r="B132" s="5" t="s">
        <v>147</v>
      </c>
      <c r="C132" s="5" t="s">
        <v>148</v>
      </c>
      <c r="D132" s="7">
        <v>0</v>
      </c>
      <c r="E132" s="7">
        <v>316.64</v>
      </c>
      <c r="F132" s="7">
        <v>0</v>
      </c>
      <c r="G132" s="7">
        <v>0</v>
      </c>
      <c r="H132" s="8">
        <v>0</v>
      </c>
      <c r="I132" s="8">
        <v>0</v>
      </c>
      <c r="J132" s="7">
        <v>0</v>
      </c>
    </row>
    <row r="133" spans="2:10" x14ac:dyDescent="0.25">
      <c r="B133" s="5" t="s">
        <v>270</v>
      </c>
      <c r="C133" s="5" t="s">
        <v>271</v>
      </c>
      <c r="D133" s="7">
        <v>9548</v>
      </c>
      <c r="E133" s="7">
        <v>11288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</row>
    <row r="134" spans="2:10" x14ac:dyDescent="0.25">
      <c r="B134" s="5" t="s">
        <v>149</v>
      </c>
      <c r="C134" s="5" t="s">
        <v>150</v>
      </c>
      <c r="D134" s="7">
        <v>28222.26</v>
      </c>
      <c r="E134" s="7">
        <v>9938.2800000000007</v>
      </c>
      <c r="F134" s="7">
        <v>20188.43</v>
      </c>
      <c r="G134" s="7">
        <v>18476.939999999999</v>
      </c>
      <c r="H134" s="7">
        <v>10096</v>
      </c>
      <c r="I134" s="7">
        <v>35710.89</v>
      </c>
      <c r="J134" s="7">
        <v>20000</v>
      </c>
    </row>
    <row r="135" spans="2:10" x14ac:dyDescent="0.25">
      <c r="B135" s="5" t="s">
        <v>151</v>
      </c>
      <c r="C135" s="5" t="s">
        <v>152</v>
      </c>
      <c r="D135" s="7">
        <v>6223.15</v>
      </c>
      <c r="E135" s="7">
        <v>9872.7000000000007</v>
      </c>
      <c r="F135" s="7">
        <v>4769.49</v>
      </c>
      <c r="G135" s="7">
        <v>34486.449999999997</v>
      </c>
      <c r="H135" s="7">
        <v>8000</v>
      </c>
      <c r="I135" s="7">
        <v>5703.07</v>
      </c>
      <c r="J135" s="7">
        <v>8000</v>
      </c>
    </row>
    <row r="136" spans="2:10" x14ac:dyDescent="0.25">
      <c r="B136" s="5" t="s">
        <v>153</v>
      </c>
      <c r="C136" s="5" t="s">
        <v>154</v>
      </c>
      <c r="D136" s="7">
        <v>22031.95</v>
      </c>
      <c r="E136" s="7">
        <v>23276.9</v>
      </c>
      <c r="F136" s="7">
        <v>24104.799999999999</v>
      </c>
      <c r="G136" s="7">
        <v>24580.75</v>
      </c>
      <c r="H136" s="7">
        <v>25000</v>
      </c>
      <c r="I136" s="7">
        <v>21960.5</v>
      </c>
      <c r="J136" s="7">
        <v>25000</v>
      </c>
    </row>
    <row r="137" spans="2:10" x14ac:dyDescent="0.25">
      <c r="B137" s="5" t="s">
        <v>155</v>
      </c>
      <c r="C137" s="5" t="s">
        <v>157</v>
      </c>
      <c r="D137" s="7">
        <v>125000</v>
      </c>
      <c r="E137" s="7">
        <v>125000</v>
      </c>
      <c r="F137" s="7">
        <v>125000</v>
      </c>
      <c r="G137" s="7">
        <v>125000</v>
      </c>
      <c r="H137" s="7">
        <v>125000</v>
      </c>
      <c r="I137" s="7">
        <v>125000</v>
      </c>
      <c r="J137" s="7">
        <v>125000</v>
      </c>
    </row>
    <row r="138" spans="2:10" x14ac:dyDescent="0.25">
      <c r="B138" s="5" t="s">
        <v>303</v>
      </c>
      <c r="C138" s="5" t="s">
        <v>158</v>
      </c>
      <c r="D138" s="7">
        <v>10000</v>
      </c>
      <c r="E138" s="7">
        <v>0</v>
      </c>
      <c r="F138" s="7">
        <v>0</v>
      </c>
      <c r="G138" s="7"/>
      <c r="H138" s="7">
        <v>0</v>
      </c>
      <c r="I138" s="7">
        <v>0</v>
      </c>
      <c r="J138" s="7">
        <v>0</v>
      </c>
    </row>
    <row r="139" spans="2:10" x14ac:dyDescent="0.25">
      <c r="B139" s="5" t="s">
        <v>156</v>
      </c>
      <c r="C139" s="5" t="s">
        <v>159</v>
      </c>
      <c r="D139" s="7">
        <v>2453</v>
      </c>
      <c r="E139" s="7">
        <v>2453</v>
      </c>
      <c r="F139" s="7">
        <v>0</v>
      </c>
      <c r="G139" s="7"/>
      <c r="H139" s="7">
        <v>2453</v>
      </c>
      <c r="I139" s="7">
        <v>0</v>
      </c>
      <c r="J139" s="7">
        <v>0</v>
      </c>
    </row>
    <row r="140" spans="2:10" x14ac:dyDescent="0.25">
      <c r="B140" s="5" t="s">
        <v>160</v>
      </c>
      <c r="C140" s="5" t="s">
        <v>161</v>
      </c>
      <c r="D140" s="7">
        <v>144500</v>
      </c>
      <c r="E140" s="7">
        <v>124500</v>
      </c>
      <c r="F140" s="7">
        <v>124500</v>
      </c>
      <c r="G140" s="7">
        <v>124500</v>
      </c>
      <c r="H140" s="7">
        <v>124500</v>
      </c>
      <c r="I140" s="7">
        <v>129500</v>
      </c>
      <c r="J140" s="7">
        <v>150000</v>
      </c>
    </row>
    <row r="141" spans="2:10" x14ac:dyDescent="0.25">
      <c r="B141" s="5" t="s">
        <v>162</v>
      </c>
      <c r="C141" s="5" t="s">
        <v>163</v>
      </c>
      <c r="D141" s="7">
        <v>29456.44</v>
      </c>
      <c r="E141" s="7">
        <v>55335.77</v>
      </c>
      <c r="F141" s="7">
        <v>38969.94</v>
      </c>
      <c r="G141" s="7">
        <v>650.61</v>
      </c>
      <c r="H141" s="7">
        <v>30000</v>
      </c>
      <c r="I141" s="7">
        <v>401.78</v>
      </c>
      <c r="J141" s="7">
        <v>30000</v>
      </c>
    </row>
    <row r="142" spans="2:10" x14ac:dyDescent="0.25">
      <c r="B142" s="5" t="s">
        <v>272</v>
      </c>
      <c r="C142" s="5" t="s">
        <v>304</v>
      </c>
      <c r="D142" s="7">
        <v>8478</v>
      </c>
      <c r="E142" s="7">
        <v>0</v>
      </c>
      <c r="F142" s="7">
        <v>2833.05</v>
      </c>
      <c r="G142" s="7">
        <v>7500</v>
      </c>
      <c r="H142" s="7">
        <v>7500</v>
      </c>
      <c r="I142" s="7">
        <v>0</v>
      </c>
      <c r="J142" s="7">
        <v>0</v>
      </c>
    </row>
    <row r="143" spans="2:10" x14ac:dyDescent="0.25">
      <c r="B143" s="5" t="s">
        <v>164</v>
      </c>
      <c r="C143" s="5" t="s">
        <v>165</v>
      </c>
      <c r="D143" s="7">
        <v>13140.73</v>
      </c>
      <c r="E143" s="7">
        <v>7064.33</v>
      </c>
      <c r="F143" s="7">
        <v>14461.02</v>
      </c>
      <c r="G143" s="7">
        <v>29519.5</v>
      </c>
      <c r="H143" s="7">
        <v>21000</v>
      </c>
      <c r="I143" s="7">
        <v>15668.35</v>
      </c>
      <c r="J143" s="7">
        <v>24000</v>
      </c>
    </row>
    <row r="144" spans="2:10" x14ac:dyDescent="0.25">
      <c r="B144" s="5" t="s">
        <v>166</v>
      </c>
      <c r="C144" s="5" t="s">
        <v>167</v>
      </c>
      <c r="D144" s="7">
        <v>3000</v>
      </c>
      <c r="E144" s="7">
        <v>750</v>
      </c>
      <c r="F144" s="7">
        <v>1500</v>
      </c>
      <c r="G144" s="7">
        <v>750</v>
      </c>
      <c r="H144" s="7">
        <v>1500</v>
      </c>
      <c r="I144" s="7">
        <v>750</v>
      </c>
      <c r="J144" s="7">
        <v>1500</v>
      </c>
    </row>
    <row r="145" spans="1:10" x14ac:dyDescent="0.25">
      <c r="A145" s="14" t="s">
        <v>280</v>
      </c>
      <c r="B145" s="14"/>
      <c r="C145" s="14"/>
      <c r="D145" s="15">
        <f t="shared" ref="D145:J145" si="12">SUM(D126:D144)</f>
        <v>443454.66</v>
      </c>
      <c r="E145" s="15">
        <f t="shared" si="12"/>
        <v>369837.62000000005</v>
      </c>
      <c r="F145" s="15">
        <f t="shared" si="12"/>
        <v>356326.73</v>
      </c>
      <c r="G145" s="15">
        <f t="shared" si="12"/>
        <v>365464.25</v>
      </c>
      <c r="H145" s="15">
        <f t="shared" si="12"/>
        <v>355049</v>
      </c>
      <c r="I145" s="15">
        <f t="shared" si="12"/>
        <v>334694.58999999997</v>
      </c>
      <c r="J145" s="15">
        <f t="shared" si="12"/>
        <v>383500</v>
      </c>
    </row>
    <row r="146" spans="1:10" x14ac:dyDescent="0.25">
      <c r="D146" s="7"/>
      <c r="E146" s="7"/>
      <c r="F146" s="7"/>
      <c r="G146" s="7"/>
    </row>
    <row r="147" spans="1:10" x14ac:dyDescent="0.25">
      <c r="A147" s="13" t="s">
        <v>307</v>
      </c>
      <c r="D147" s="7"/>
      <c r="E147" s="7"/>
      <c r="F147" s="7"/>
      <c r="G147" s="7"/>
    </row>
    <row r="148" spans="1:10" x14ac:dyDescent="0.25">
      <c r="B148" s="5" t="s">
        <v>168</v>
      </c>
      <c r="C148" s="5" t="s">
        <v>169</v>
      </c>
      <c r="D148" s="7">
        <v>0</v>
      </c>
      <c r="E148" s="7">
        <v>0</v>
      </c>
      <c r="F148" s="7">
        <v>0</v>
      </c>
      <c r="G148" s="7">
        <v>0</v>
      </c>
      <c r="H148" s="7">
        <v>1000</v>
      </c>
      <c r="I148" s="7">
        <v>0</v>
      </c>
      <c r="J148" s="7">
        <v>1000</v>
      </c>
    </row>
    <row r="149" spans="1:10" x14ac:dyDescent="0.25">
      <c r="B149" s="5" t="s">
        <v>170</v>
      </c>
      <c r="C149" s="5" t="s">
        <v>171</v>
      </c>
      <c r="D149" s="7">
        <v>44532.4</v>
      </c>
      <c r="E149" s="7">
        <v>17994.5</v>
      </c>
      <c r="F149" s="7">
        <v>19430</v>
      </c>
      <c r="G149" s="7">
        <v>17643.599999999999</v>
      </c>
      <c r="H149" s="7">
        <v>20000</v>
      </c>
      <c r="I149" s="7">
        <v>15732.5</v>
      </c>
      <c r="J149" s="7">
        <v>21000</v>
      </c>
    </row>
    <row r="150" spans="1:10" x14ac:dyDescent="0.25">
      <c r="B150" s="5" t="s">
        <v>172</v>
      </c>
      <c r="C150" s="5" t="s">
        <v>173</v>
      </c>
      <c r="D150" s="7">
        <v>10959.16</v>
      </c>
      <c r="E150" s="7">
        <v>10614.58</v>
      </c>
      <c r="F150" s="7">
        <v>3784.96</v>
      </c>
      <c r="G150" s="7">
        <v>295</v>
      </c>
      <c r="H150" s="7">
        <v>10000</v>
      </c>
      <c r="I150" s="7">
        <v>295</v>
      </c>
      <c r="J150" s="7">
        <v>3000</v>
      </c>
    </row>
    <row r="151" spans="1:10" x14ac:dyDescent="0.25">
      <c r="B151" s="5" t="s">
        <v>174</v>
      </c>
      <c r="C151" s="5" t="s">
        <v>175</v>
      </c>
      <c r="D151" s="7">
        <v>7273.5</v>
      </c>
      <c r="E151" s="7">
        <v>949.48</v>
      </c>
      <c r="F151" s="7">
        <v>2500</v>
      </c>
      <c r="G151" s="7">
        <v>2537.7199999999998</v>
      </c>
      <c r="H151" s="7">
        <v>5000</v>
      </c>
      <c r="I151" s="7">
        <v>14577.21</v>
      </c>
      <c r="J151" s="7">
        <v>5000</v>
      </c>
    </row>
    <row r="152" spans="1:10" x14ac:dyDescent="0.25">
      <c r="B152" s="5" t="s">
        <v>176</v>
      </c>
      <c r="C152" s="5" t="s">
        <v>177</v>
      </c>
      <c r="D152" s="7">
        <v>62797.7</v>
      </c>
      <c r="E152" s="7">
        <v>829.75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</row>
    <row r="153" spans="1:10" x14ac:dyDescent="0.25">
      <c r="B153" s="5" t="s">
        <v>178</v>
      </c>
      <c r="C153" s="5" t="s">
        <v>179</v>
      </c>
      <c r="D153" s="7">
        <v>157910.31</v>
      </c>
      <c r="E153" s="7">
        <v>136166.72</v>
      </c>
      <c r="F153" s="7">
        <v>170154.81</v>
      </c>
      <c r="G153" s="7">
        <v>140066.9</v>
      </c>
      <c r="H153" s="7">
        <v>210000</v>
      </c>
      <c r="I153" s="7">
        <v>85363.42</v>
      </c>
      <c r="J153" s="7">
        <v>180000</v>
      </c>
    </row>
    <row r="154" spans="1:10" x14ac:dyDescent="0.25">
      <c r="B154" s="5" t="s">
        <v>180</v>
      </c>
      <c r="C154" s="5" t="s">
        <v>181</v>
      </c>
      <c r="D154" s="7">
        <v>9895.94</v>
      </c>
      <c r="E154" s="7">
        <f>1990.58</f>
        <v>1990.58</v>
      </c>
      <c r="F154" s="7">
        <f>1118.76+2151.24+1594.47</f>
        <v>4864.47</v>
      </c>
      <c r="G154" s="7">
        <v>2314.94</v>
      </c>
      <c r="H154" s="7">
        <v>5000</v>
      </c>
      <c r="I154" s="7">
        <v>0</v>
      </c>
      <c r="J154" s="7">
        <v>3000</v>
      </c>
    </row>
    <row r="155" spans="1:10" x14ac:dyDescent="0.25">
      <c r="B155" s="5" t="s">
        <v>182</v>
      </c>
      <c r="C155" s="5" t="s">
        <v>183</v>
      </c>
      <c r="D155" s="7">
        <v>280.94</v>
      </c>
      <c r="E155" s="7">
        <v>251.95</v>
      </c>
      <c r="F155" s="7">
        <v>0</v>
      </c>
      <c r="G155" s="7">
        <v>0</v>
      </c>
      <c r="H155" s="7">
        <v>5000</v>
      </c>
      <c r="I155" s="7">
        <v>9279.48</v>
      </c>
      <c r="J155" s="7">
        <v>12000</v>
      </c>
    </row>
    <row r="156" spans="1:10" x14ac:dyDescent="0.25">
      <c r="B156" s="5" t="s">
        <v>184</v>
      </c>
      <c r="C156" s="5" t="s">
        <v>185</v>
      </c>
      <c r="D156" s="7">
        <v>55059.5</v>
      </c>
      <c r="E156" s="7">
        <v>18324.599999999999</v>
      </c>
      <c r="F156" s="7">
        <v>26740.9</v>
      </c>
      <c r="G156" s="7">
        <v>20593.11</v>
      </c>
      <c r="H156" s="7">
        <v>10000</v>
      </c>
      <c r="I156" s="7">
        <v>11862.5</v>
      </c>
      <c r="J156" s="7">
        <v>19000</v>
      </c>
    </row>
    <row r="157" spans="1:10" x14ac:dyDescent="0.25">
      <c r="A157" s="14" t="s">
        <v>280</v>
      </c>
      <c r="B157" s="14"/>
      <c r="C157" s="14"/>
      <c r="D157" s="15">
        <f t="shared" ref="D157:J157" si="13">SUM(D148:D156)</f>
        <v>348709.45</v>
      </c>
      <c r="E157" s="15">
        <f t="shared" si="13"/>
        <v>187122.16</v>
      </c>
      <c r="F157" s="15">
        <f t="shared" si="13"/>
        <v>227475.13999999998</v>
      </c>
      <c r="G157" s="15">
        <f t="shared" si="13"/>
        <v>183451.27000000002</v>
      </c>
      <c r="H157" s="15">
        <f t="shared" si="13"/>
        <v>266000</v>
      </c>
      <c r="I157" s="15">
        <f t="shared" si="13"/>
        <v>137110.10999999999</v>
      </c>
      <c r="J157" s="15">
        <f t="shared" si="13"/>
        <v>244000</v>
      </c>
    </row>
    <row r="158" spans="1:10" x14ac:dyDescent="0.25">
      <c r="D158" s="7"/>
      <c r="E158" s="7"/>
      <c r="F158" s="7"/>
      <c r="G158" s="7"/>
    </row>
    <row r="159" spans="1:10" x14ac:dyDescent="0.25">
      <c r="A159" s="13" t="s">
        <v>308</v>
      </c>
      <c r="D159" s="7"/>
      <c r="E159" s="7"/>
      <c r="F159" s="7"/>
      <c r="G159" s="7"/>
    </row>
    <row r="160" spans="1:10" x14ac:dyDescent="0.25">
      <c r="B160" s="5" t="s">
        <v>186</v>
      </c>
      <c r="C160" s="5" t="s">
        <v>187</v>
      </c>
      <c r="D160" s="7">
        <v>184764.79</v>
      </c>
      <c r="E160" s="7">
        <v>236596.01</v>
      </c>
      <c r="F160" s="7">
        <v>253312.33</v>
      </c>
      <c r="G160" s="7">
        <v>172029.64</v>
      </c>
      <c r="H160" s="7">
        <v>215000</v>
      </c>
      <c r="I160" s="7">
        <v>222496.5</v>
      </c>
      <c r="J160" s="7">
        <v>272869</v>
      </c>
    </row>
    <row r="161" spans="1:10" x14ac:dyDescent="0.25">
      <c r="B161" s="5" t="s">
        <v>188</v>
      </c>
      <c r="C161" s="5" t="s">
        <v>189</v>
      </c>
      <c r="D161" s="7">
        <v>121117.62</v>
      </c>
      <c r="E161" s="7">
        <v>110710.74</v>
      </c>
      <c r="F161" s="7">
        <v>128367.93</v>
      </c>
      <c r="G161" s="7">
        <v>120615.96</v>
      </c>
      <c r="H161" s="7">
        <v>125856.47</v>
      </c>
      <c r="I161" s="7">
        <v>84377.77</v>
      </c>
      <c r="J161" s="7">
        <f>SUM(J10+J15+J16+J17+J18+J19+J27+J29+J30+J36+J37+J44+J78+J79+J80+J81+J82+J83+J84+J85+J97+J101+J102+J136+J149+J20)*0.062</f>
        <v>135733.92531999998</v>
      </c>
    </row>
    <row r="162" spans="1:10" x14ac:dyDescent="0.25">
      <c r="B162" s="5" t="s">
        <v>188</v>
      </c>
      <c r="C162" s="5" t="s">
        <v>190</v>
      </c>
      <c r="D162" s="7">
        <v>28622.57</v>
      </c>
      <c r="E162" s="7">
        <v>25818.39</v>
      </c>
      <c r="F162" s="7">
        <v>29139.21</v>
      </c>
      <c r="G162" s="7">
        <v>28328.05</v>
      </c>
      <c r="H162" s="7">
        <v>29434.17</v>
      </c>
      <c r="I162" s="7">
        <v>19837.150000000001</v>
      </c>
      <c r="J162" s="7">
        <f>SUM(J10+J15+J16+J17+J18+J19+J27+J30+J29+J36+J37+J44+J78+J79+J80+J81+J82+J83+J84+J85+J97+J101+J102+J136+J149+J20)*0.0145</f>
        <v>31744.224470000001</v>
      </c>
    </row>
    <row r="163" spans="1:10" x14ac:dyDescent="0.25">
      <c r="B163" s="5" t="s">
        <v>191</v>
      </c>
      <c r="C163" s="5" t="s">
        <v>192</v>
      </c>
      <c r="D163" s="7">
        <v>75817.88</v>
      </c>
      <c r="E163" s="7">
        <v>76424.22</v>
      </c>
      <c r="F163" s="7">
        <v>76450.16</v>
      </c>
      <c r="G163" s="7">
        <v>72181.17</v>
      </c>
      <c r="H163" s="7">
        <v>75000</v>
      </c>
      <c r="I163" s="7">
        <v>64450.67</v>
      </c>
      <c r="J163" s="7">
        <v>70000</v>
      </c>
    </row>
    <row r="164" spans="1:10" x14ac:dyDescent="0.25">
      <c r="B164" s="5" t="s">
        <v>193</v>
      </c>
      <c r="C164" s="5" t="s">
        <v>194</v>
      </c>
      <c r="D164" s="7">
        <v>7975.16</v>
      </c>
      <c r="E164" s="7">
        <v>5574.34</v>
      </c>
      <c r="F164" s="7">
        <v>6588.48</v>
      </c>
      <c r="G164" s="7">
        <v>7158.52</v>
      </c>
      <c r="H164" s="7">
        <v>8500</v>
      </c>
      <c r="I164" s="7">
        <v>5179.68</v>
      </c>
      <c r="J164" s="7">
        <v>7200</v>
      </c>
    </row>
    <row r="165" spans="1:10" x14ac:dyDescent="0.25">
      <c r="B165" s="5" t="s">
        <v>195</v>
      </c>
      <c r="C165" s="5" t="s">
        <v>196</v>
      </c>
      <c r="D165" s="7">
        <v>1820.94</v>
      </c>
      <c r="E165" s="7">
        <v>11183.06</v>
      </c>
      <c r="F165" s="7">
        <v>0</v>
      </c>
      <c r="G165" s="7">
        <v>0</v>
      </c>
      <c r="H165" s="7">
        <v>10000</v>
      </c>
      <c r="I165" s="7">
        <v>0</v>
      </c>
      <c r="J165" s="7">
        <v>10000</v>
      </c>
    </row>
    <row r="166" spans="1:10" x14ac:dyDescent="0.25">
      <c r="B166" s="5" t="s">
        <v>197</v>
      </c>
      <c r="C166" s="5" t="s">
        <v>198</v>
      </c>
      <c r="D166" s="7">
        <v>795288.38</v>
      </c>
      <c r="E166" s="7">
        <v>871218.23</v>
      </c>
      <c r="F166" s="7">
        <v>564899.74</v>
      </c>
      <c r="G166" s="7">
        <v>594880.62</v>
      </c>
      <c r="H166" s="7">
        <v>700000</v>
      </c>
      <c r="I166" s="7">
        <v>447284.55</v>
      </c>
      <c r="J166" s="7">
        <v>985000</v>
      </c>
    </row>
    <row r="167" spans="1:10" x14ac:dyDescent="0.25">
      <c r="B167" s="5" t="s">
        <v>199</v>
      </c>
      <c r="C167" s="5" t="s">
        <v>200</v>
      </c>
      <c r="D167" s="7">
        <v>12492.69</v>
      </c>
      <c r="E167" s="7">
        <f>1119.37-4603.86</f>
        <v>-3484.49</v>
      </c>
      <c r="F167" s="7">
        <f>496.99+6828.96</f>
        <v>7325.95</v>
      </c>
      <c r="G167" s="7">
        <v>1532.23</v>
      </c>
      <c r="H167" s="7">
        <v>0</v>
      </c>
      <c r="I167" s="7">
        <v>-553.91999999999996</v>
      </c>
      <c r="J167" s="7">
        <v>0</v>
      </c>
    </row>
    <row r="168" spans="1:10" x14ac:dyDescent="0.25">
      <c r="A168" s="14" t="s">
        <v>280</v>
      </c>
      <c r="B168" s="14"/>
      <c r="C168" s="14"/>
      <c r="D168" s="15">
        <f t="shared" ref="D168:G168" si="14">SUM(D160:D167)</f>
        <v>1227900.03</v>
      </c>
      <c r="E168" s="15">
        <f t="shared" si="14"/>
        <v>1334040.5</v>
      </c>
      <c r="F168" s="15">
        <f t="shared" si="14"/>
        <v>1066083.8</v>
      </c>
      <c r="G168" s="15">
        <f t="shared" si="14"/>
        <v>996726.19</v>
      </c>
      <c r="H168" s="15">
        <f>SUM(H160:H167)</f>
        <v>1163790.6399999999</v>
      </c>
      <c r="I168" s="15">
        <f>SUM(I160:I167)</f>
        <v>843072.4</v>
      </c>
      <c r="J168" s="15">
        <f>SUM(J160:J167)</f>
        <v>1512547.1497899999</v>
      </c>
    </row>
    <row r="169" spans="1:10" x14ac:dyDescent="0.25">
      <c r="D169" s="7"/>
      <c r="E169" s="7"/>
      <c r="F169" s="7"/>
      <c r="G169" s="7"/>
    </row>
    <row r="170" spans="1:10" x14ac:dyDescent="0.25">
      <c r="A170" s="13" t="s">
        <v>309</v>
      </c>
      <c r="D170" s="7"/>
      <c r="E170" s="7"/>
      <c r="F170" s="7"/>
      <c r="G170" s="7"/>
    </row>
    <row r="171" spans="1:10" ht="15" customHeight="1" x14ac:dyDescent="0.25">
      <c r="B171" s="5" t="s">
        <v>201</v>
      </c>
      <c r="C171" s="5" t="s">
        <v>202</v>
      </c>
      <c r="D171" s="7">
        <v>495000</v>
      </c>
      <c r="E171" s="7">
        <v>495000</v>
      </c>
      <c r="F171" s="7">
        <v>560000</v>
      </c>
      <c r="G171" s="7">
        <v>614000</v>
      </c>
      <c r="H171" s="7">
        <v>595000</v>
      </c>
      <c r="I171" s="7">
        <v>510000</v>
      </c>
      <c r="J171" s="7">
        <v>485000</v>
      </c>
    </row>
    <row r="172" spans="1:10" x14ac:dyDescent="0.25">
      <c r="B172" s="5" t="s">
        <v>203</v>
      </c>
      <c r="C172" s="5" t="s">
        <v>204</v>
      </c>
      <c r="D172" s="7">
        <v>98709.85</v>
      </c>
      <c r="E172" s="7">
        <v>85444.51</v>
      </c>
      <c r="F172" s="7">
        <v>83895.67</v>
      </c>
      <c r="G172" s="7">
        <v>75988.509999999995</v>
      </c>
      <c r="H172" s="7">
        <v>62712.13</v>
      </c>
      <c r="I172" s="7">
        <v>36235.72</v>
      </c>
      <c r="J172" s="7">
        <v>52181.5</v>
      </c>
    </row>
    <row r="173" spans="1:10" x14ac:dyDescent="0.25">
      <c r="B173" s="5" t="s">
        <v>310</v>
      </c>
      <c r="C173" s="5" t="s">
        <v>311</v>
      </c>
      <c r="D173" s="7">
        <v>0</v>
      </c>
      <c r="E173" s="7">
        <v>63652.36</v>
      </c>
      <c r="F173" s="7">
        <v>65101.64</v>
      </c>
      <c r="G173" s="7">
        <v>69073.97</v>
      </c>
      <c r="H173" s="7">
        <v>73235.31</v>
      </c>
      <c r="I173" s="7">
        <v>39344.21</v>
      </c>
      <c r="J173" s="7">
        <v>79280.600000000006</v>
      </c>
    </row>
    <row r="174" spans="1:10" x14ac:dyDescent="0.25">
      <c r="B174" s="5" t="s">
        <v>352</v>
      </c>
      <c r="C174" s="5" t="s">
        <v>353</v>
      </c>
      <c r="D174" s="7">
        <v>0</v>
      </c>
      <c r="E174" s="7">
        <v>25687.57</v>
      </c>
      <c r="F174" s="7">
        <v>24237.79</v>
      </c>
      <c r="G174" s="7">
        <v>20265.96</v>
      </c>
      <c r="H174" s="7">
        <v>16104.62</v>
      </c>
      <c r="I174" s="7">
        <v>11530.8</v>
      </c>
      <c r="J174" s="7">
        <v>13172.41</v>
      </c>
    </row>
    <row r="175" spans="1:10" x14ac:dyDescent="0.25">
      <c r="B175" s="5" t="s">
        <v>205</v>
      </c>
      <c r="C175" s="5" t="s">
        <v>208</v>
      </c>
      <c r="D175" s="7">
        <v>40000</v>
      </c>
      <c r="E175" s="7">
        <v>20000</v>
      </c>
      <c r="F175" s="7">
        <v>0</v>
      </c>
      <c r="G175" s="7">
        <v>0</v>
      </c>
      <c r="H175" s="7">
        <v>260000</v>
      </c>
      <c r="I175" s="7">
        <v>0</v>
      </c>
      <c r="J175" s="7">
        <v>40000</v>
      </c>
    </row>
    <row r="176" spans="1:10" x14ac:dyDescent="0.25">
      <c r="B176" s="5" t="s">
        <v>206</v>
      </c>
      <c r="C176" s="5" t="s">
        <v>207</v>
      </c>
      <c r="D176" s="7">
        <v>29978.99</v>
      </c>
      <c r="E176" s="7">
        <v>627</v>
      </c>
      <c r="F176" s="7">
        <v>0</v>
      </c>
      <c r="G176" s="7">
        <v>0</v>
      </c>
      <c r="H176" s="7">
        <v>25245.52</v>
      </c>
      <c r="I176" s="7">
        <v>0</v>
      </c>
      <c r="J176" s="7">
        <v>36310.82</v>
      </c>
    </row>
    <row r="177" spans="1:12" x14ac:dyDescent="0.25">
      <c r="A177" s="14" t="s">
        <v>280</v>
      </c>
      <c r="B177" s="14"/>
      <c r="C177" s="14"/>
      <c r="D177" s="15">
        <f t="shared" ref="D177:J177" si="15">SUM(D171:D176)</f>
        <v>663688.84</v>
      </c>
      <c r="E177" s="15">
        <f t="shared" si="15"/>
        <v>690411.44</v>
      </c>
      <c r="F177" s="15">
        <f t="shared" si="15"/>
        <v>733235.10000000009</v>
      </c>
      <c r="G177" s="15">
        <f>SUM(G171:G176)</f>
        <v>779328.44</v>
      </c>
      <c r="H177" s="15">
        <f t="shared" ref="H177" si="16">SUM(H171:H176)</f>
        <v>1032297.58</v>
      </c>
      <c r="I177" s="15">
        <f t="shared" si="15"/>
        <v>597110.73</v>
      </c>
      <c r="J177" s="15">
        <f t="shared" si="15"/>
        <v>705945.33</v>
      </c>
    </row>
    <row r="178" spans="1:12" x14ac:dyDescent="0.25">
      <c r="D178" s="7"/>
      <c r="E178" s="7"/>
      <c r="F178" s="7"/>
      <c r="G178" s="7"/>
    </row>
    <row r="179" spans="1:12" x14ac:dyDescent="0.25">
      <c r="A179" s="13" t="s">
        <v>334</v>
      </c>
      <c r="D179" s="7"/>
      <c r="E179" s="7"/>
      <c r="F179" s="7"/>
      <c r="G179" s="7"/>
    </row>
    <row r="180" spans="1:12" x14ac:dyDescent="0.25">
      <c r="B180" s="5" t="s">
        <v>349</v>
      </c>
      <c r="C180" s="5" t="s">
        <v>336</v>
      </c>
      <c r="D180" s="7">
        <v>40000</v>
      </c>
      <c r="E180" s="7">
        <v>0</v>
      </c>
      <c r="F180" s="7"/>
      <c r="G180" s="7">
        <f>87886+13003.74</f>
        <v>100889.74</v>
      </c>
      <c r="H180" s="7">
        <v>0</v>
      </c>
      <c r="I180" s="7">
        <v>0</v>
      </c>
      <c r="L180" s="7"/>
    </row>
    <row r="181" spans="1:12" s="13" customFormat="1" ht="14.25" x14ac:dyDescent="0.2">
      <c r="A181" s="14" t="s">
        <v>280</v>
      </c>
      <c r="B181" s="14"/>
      <c r="C181" s="14"/>
      <c r="D181" s="15">
        <f>SUM(D180)</f>
        <v>40000</v>
      </c>
      <c r="E181" s="15">
        <f t="shared" ref="E181:J181" si="17">SUM(E180)</f>
        <v>0</v>
      </c>
      <c r="F181" s="15">
        <f t="shared" si="17"/>
        <v>0</v>
      </c>
      <c r="G181" s="15">
        <f t="shared" si="17"/>
        <v>100889.74</v>
      </c>
      <c r="H181" s="15">
        <f t="shared" si="17"/>
        <v>0</v>
      </c>
      <c r="I181" s="15">
        <f t="shared" si="17"/>
        <v>0</v>
      </c>
      <c r="J181" s="15">
        <f t="shared" si="17"/>
        <v>0</v>
      </c>
      <c r="K181" s="26"/>
    </row>
    <row r="182" spans="1:12" x14ac:dyDescent="0.25">
      <c r="D182" s="7"/>
      <c r="E182" s="7"/>
      <c r="F182" s="7"/>
      <c r="G182" s="7"/>
    </row>
    <row r="183" spans="1:12" x14ac:dyDescent="0.25">
      <c r="C183" s="5" t="s">
        <v>312</v>
      </c>
      <c r="D183" s="7">
        <f>D12+D24+D32+D41+D48+D61+D71+D75+D94+D98+D118+D145+D157+D168+D177</f>
        <v>5899555.6900000004</v>
      </c>
      <c r="E183" s="7">
        <f>E12+E24+E32+E41+E48+E61+E71+E75+E94+E98+E118+E145+E157+E168+E177</f>
        <v>5221552.9000000004</v>
      </c>
      <c r="F183" s="7">
        <f>F12+F24+F32+F41+F48+F61+F71+F75+F94+F98+F118+F145+F157+F168+F177</f>
        <v>5799173.6600000001</v>
      </c>
      <c r="G183" s="7">
        <f>G12+G24+G32+G41+G48+G61+G71+G75+G94+G98+G118+G145+G157+G168+G177+G181+G122</f>
        <v>5550401.0600000005</v>
      </c>
      <c r="H183" s="7">
        <f>H12+H24+H32+H41+H48+H61+H7+H1220+H75+H94+H98+H118+H145+H157+H168+H177+H71+H122</f>
        <v>6082374.2999999998</v>
      </c>
      <c r="I183" s="7">
        <f>I12+I24+I32+I41+I48+I61+I7+I1220+I75+I94+I98+I118+I145+I157+I168+I177+I71+I122</f>
        <v>4051817.3699999992</v>
      </c>
      <c r="J183" s="7">
        <f>J12+J24+J32+J41+J48+J61+J7+J1220+J75+J94+J98+J118+J145+J157+J168+J177+J71+J122</f>
        <v>6499399.3397899996</v>
      </c>
    </row>
    <row r="212" ht="17.25" customHeight="1" x14ac:dyDescent="0.25"/>
  </sheetData>
  <mergeCells count="12">
    <mergeCell ref="J6:J7"/>
    <mergeCell ref="H6:H7"/>
    <mergeCell ref="B1:I1"/>
    <mergeCell ref="B4:I4"/>
    <mergeCell ref="D5:I5"/>
    <mergeCell ref="D6:D7"/>
    <mergeCell ref="I6:I7"/>
    <mergeCell ref="B2:I2"/>
    <mergeCell ref="E6:E7"/>
    <mergeCell ref="A3:I3"/>
    <mergeCell ref="F6:F7"/>
    <mergeCell ref="G6:G7"/>
  </mergeCells>
  <printOptions headings="1"/>
  <pageMargins left="0.7" right="0.7" top="0.75" bottom="0.75" header="0.3" footer="0.3"/>
  <pageSetup scale="77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Revenue</vt:lpstr>
      <vt:lpstr>Expense</vt:lpstr>
      <vt:lpstr>Expense!Print_Titles</vt:lpstr>
      <vt:lpstr>Revenue!Print_Titles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Malesardi</dc:creator>
  <cp:lastModifiedBy>ANN TLSTY</cp:lastModifiedBy>
  <cp:lastPrinted>2023-04-04T17:34:13Z</cp:lastPrinted>
  <dcterms:created xsi:type="dcterms:W3CDTF">2018-03-01T18:22:57Z</dcterms:created>
  <dcterms:modified xsi:type="dcterms:W3CDTF">2024-05-02T13:00:32Z</dcterms:modified>
</cp:coreProperties>
</file>