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Budget 2026-2027\"/>
    </mc:Choice>
  </mc:AlternateContent>
  <xr:revisionPtr revIDLastSave="0" documentId="8_{01F7A3C1-9EFA-414B-8A7E-7313E39C4F27}" xr6:coauthVersionLast="47" xr6:coauthVersionMax="47" xr10:uidLastSave="{00000000-0000-0000-0000-000000000000}"/>
  <bookViews>
    <workbookView xWindow="-28920" yWindow="-105" windowWidth="29040" windowHeight="15720" activeTab="1" xr2:uid="{00000000-000D-0000-FFFF-FFFF00000000}"/>
  </bookViews>
  <sheets>
    <sheet name="Revenue" sheetId="3" r:id="rId1"/>
    <sheet name="Expense" sheetId="4" r:id="rId2"/>
  </sheets>
  <definedNames>
    <definedName name="_xlnm.Print_Titles" localSheetId="1">Expense!$6:$7</definedName>
    <definedName name="_xlnm.Print_Titles" localSheetId="0">Revenue!$6:$7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7" i="4" l="1"/>
  <c r="K147" i="4"/>
  <c r="K133" i="4"/>
  <c r="K100" i="4"/>
  <c r="K95" i="4"/>
  <c r="K74" i="4"/>
  <c r="K70" i="4"/>
  <c r="K49" i="4"/>
  <c r="K30" i="4"/>
  <c r="K22" i="4"/>
  <c r="K12" i="4"/>
  <c r="K14" i="3"/>
  <c r="J100" i="4"/>
  <c r="I100" i="4"/>
  <c r="H100" i="4"/>
  <c r="G100" i="4"/>
  <c r="F100" i="4"/>
  <c r="E100" i="4"/>
  <c r="D100" i="4"/>
  <c r="K36" i="4"/>
  <c r="J167" i="4" l="1"/>
  <c r="K175" i="4"/>
  <c r="L175" i="4" s="1"/>
  <c r="K174" i="4"/>
  <c r="L174" i="4" s="1"/>
  <c r="K173" i="4"/>
  <c r="L173" i="4" s="1"/>
  <c r="K172" i="4"/>
  <c r="L172" i="4" s="1"/>
  <c r="K171" i="4"/>
  <c r="K170" i="4"/>
  <c r="L170" i="4" s="1"/>
  <c r="K166" i="4"/>
  <c r="K165" i="4"/>
  <c r="L165" i="4" s="1"/>
  <c r="K164" i="4"/>
  <c r="L164" i="4" s="1"/>
  <c r="K163" i="4"/>
  <c r="L163" i="4" s="1"/>
  <c r="K162" i="4"/>
  <c r="L162" i="4" s="1"/>
  <c r="K160" i="4"/>
  <c r="L160" i="4" s="1"/>
  <c r="K156" i="4"/>
  <c r="L156" i="4" s="1"/>
  <c r="K155" i="4"/>
  <c r="L155" i="4" s="1"/>
  <c r="K154" i="4"/>
  <c r="L154" i="4" s="1"/>
  <c r="K153" i="4"/>
  <c r="L153" i="4" s="1"/>
  <c r="K152" i="4"/>
  <c r="L152" i="4" s="1"/>
  <c r="K151" i="4"/>
  <c r="L151" i="4" s="1"/>
  <c r="K150" i="4"/>
  <c r="L150" i="4" s="1"/>
  <c r="K146" i="4"/>
  <c r="L146" i="4" s="1"/>
  <c r="K145" i="4"/>
  <c r="L145" i="4" s="1"/>
  <c r="K144" i="4"/>
  <c r="K143" i="4"/>
  <c r="L143" i="4" s="1"/>
  <c r="K142" i="4"/>
  <c r="L142" i="4" s="1"/>
  <c r="K141" i="4"/>
  <c r="L141" i="4" s="1"/>
  <c r="K140" i="4"/>
  <c r="L140" i="4" s="1"/>
  <c r="K139" i="4"/>
  <c r="L139" i="4" s="1"/>
  <c r="K138" i="4"/>
  <c r="L138" i="4" s="1"/>
  <c r="K137" i="4"/>
  <c r="L137" i="4" s="1"/>
  <c r="K130" i="4"/>
  <c r="K129" i="4"/>
  <c r="K132" i="4"/>
  <c r="L132" i="4" s="1"/>
  <c r="K131" i="4"/>
  <c r="L131" i="4" s="1"/>
  <c r="K120" i="4"/>
  <c r="K119" i="4"/>
  <c r="K118" i="4"/>
  <c r="K117" i="4"/>
  <c r="K116" i="4"/>
  <c r="K115" i="4"/>
  <c r="K114" i="4"/>
  <c r="K113" i="4"/>
  <c r="K112" i="4"/>
  <c r="K125" i="4"/>
  <c r="L125" i="4" s="1"/>
  <c r="K124" i="4"/>
  <c r="L124" i="4" s="1"/>
  <c r="K123" i="4"/>
  <c r="L123" i="4" s="1"/>
  <c r="K122" i="4"/>
  <c r="L122" i="4" s="1"/>
  <c r="K121" i="4"/>
  <c r="L121" i="4" s="1"/>
  <c r="K111" i="4"/>
  <c r="L111" i="4" s="1"/>
  <c r="K110" i="4"/>
  <c r="L110" i="4" s="1"/>
  <c r="K109" i="4"/>
  <c r="L109" i="4" s="1"/>
  <c r="K108" i="4"/>
  <c r="L108" i="4" s="1"/>
  <c r="K107" i="4"/>
  <c r="K104" i="4"/>
  <c r="L104" i="4" s="1"/>
  <c r="K103" i="4"/>
  <c r="L103" i="4" s="1"/>
  <c r="K98" i="4"/>
  <c r="L98" i="4" s="1"/>
  <c r="K94" i="4"/>
  <c r="L94" i="4" s="1"/>
  <c r="K93" i="4"/>
  <c r="L93" i="4" s="1"/>
  <c r="K92" i="4"/>
  <c r="L92" i="4" s="1"/>
  <c r="K91" i="4"/>
  <c r="L91" i="4" s="1"/>
  <c r="K90" i="4"/>
  <c r="L90" i="4" s="1"/>
  <c r="K89" i="4"/>
  <c r="L89" i="4" s="1"/>
  <c r="K88" i="4"/>
  <c r="L88" i="4" s="1"/>
  <c r="K87" i="4"/>
  <c r="L87" i="4" s="1"/>
  <c r="K84" i="4"/>
  <c r="L84" i="4" s="1"/>
  <c r="K83" i="4"/>
  <c r="L83" i="4" s="1"/>
  <c r="K82" i="4"/>
  <c r="L82" i="4" s="1"/>
  <c r="K81" i="4"/>
  <c r="L81" i="4" s="1"/>
  <c r="K80" i="4"/>
  <c r="L80" i="4" s="1"/>
  <c r="K79" i="4"/>
  <c r="L79" i="4" s="1"/>
  <c r="K78" i="4"/>
  <c r="L78" i="4" s="1"/>
  <c r="K77" i="4"/>
  <c r="L77" i="4" s="1"/>
  <c r="K73" i="4"/>
  <c r="L73" i="4" s="1"/>
  <c r="K69" i="4"/>
  <c r="L69" i="4" s="1"/>
  <c r="K68" i="4"/>
  <c r="L68" i="4" s="1"/>
  <c r="K67" i="4"/>
  <c r="L67" i="4" s="1"/>
  <c r="K66" i="4"/>
  <c r="L66" i="4" s="1"/>
  <c r="K65" i="4"/>
  <c r="L65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K53" i="4"/>
  <c r="L53" i="4" s="1"/>
  <c r="K52" i="4"/>
  <c r="L52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39" i="4"/>
  <c r="L39" i="4" s="1"/>
  <c r="K38" i="4"/>
  <c r="L38" i="4" s="1"/>
  <c r="K37" i="4"/>
  <c r="K35" i="4"/>
  <c r="L35" i="4" s="1"/>
  <c r="K34" i="4"/>
  <c r="L34" i="4" s="1"/>
  <c r="K33" i="4"/>
  <c r="L33" i="4" s="1"/>
  <c r="K29" i="4"/>
  <c r="L29" i="4" s="1"/>
  <c r="K28" i="4"/>
  <c r="L28" i="4" s="1"/>
  <c r="K27" i="4"/>
  <c r="L27" i="4" s="1"/>
  <c r="K26" i="4"/>
  <c r="L26" i="4" s="1"/>
  <c r="K25" i="4"/>
  <c r="L25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1" i="4"/>
  <c r="L11" i="4" s="1"/>
  <c r="K10" i="4"/>
  <c r="L10" i="4" s="1"/>
  <c r="J74" i="4"/>
  <c r="J70" i="4"/>
  <c r="J62" i="4"/>
  <c r="J49" i="4"/>
  <c r="J40" i="4"/>
  <c r="J30" i="4"/>
  <c r="J22" i="4"/>
  <c r="J12" i="4"/>
  <c r="J95" i="4"/>
  <c r="J126" i="4"/>
  <c r="J133" i="4"/>
  <c r="J147" i="4"/>
  <c r="J157" i="4"/>
  <c r="J176" i="4"/>
  <c r="L37" i="4" l="1"/>
  <c r="K40" i="4"/>
  <c r="L54" i="4"/>
  <c r="K62" i="4"/>
  <c r="L107" i="4"/>
  <c r="K126" i="4"/>
  <c r="L166" i="4"/>
  <c r="K167" i="4"/>
  <c r="L171" i="4"/>
  <c r="K176" i="4"/>
  <c r="K161" i="4"/>
  <c r="L161" i="4" s="1"/>
  <c r="J182" i="4"/>
  <c r="G21" i="4" l="1"/>
  <c r="G30" i="4"/>
  <c r="I12" i="4"/>
  <c r="I22" i="4"/>
  <c r="I30" i="4"/>
  <c r="I40" i="4"/>
  <c r="I49" i="4"/>
  <c r="I62" i="4"/>
  <c r="I70" i="4"/>
  <c r="I74" i="4"/>
  <c r="I95" i="4"/>
  <c r="I126" i="4"/>
  <c r="I133" i="4"/>
  <c r="I147" i="4"/>
  <c r="I157" i="4"/>
  <c r="I167" i="4"/>
  <c r="I176" i="4"/>
  <c r="I180" i="4"/>
  <c r="J74" i="3"/>
  <c r="J84" i="3"/>
  <c r="J88" i="3"/>
  <c r="J48" i="3"/>
  <c r="J22" i="3"/>
  <c r="J14" i="3"/>
  <c r="K87" i="3"/>
  <c r="K82" i="3"/>
  <c r="L82" i="3" s="1"/>
  <c r="K79" i="3"/>
  <c r="K78" i="3"/>
  <c r="L78" i="3" s="1"/>
  <c r="K73" i="3"/>
  <c r="L73" i="3" s="1"/>
  <c r="K72" i="3"/>
  <c r="L72" i="3" s="1"/>
  <c r="K71" i="3"/>
  <c r="L71" i="3" s="1"/>
  <c r="K70" i="3"/>
  <c r="L70" i="3" s="1"/>
  <c r="K67" i="3"/>
  <c r="L67" i="3" s="1"/>
  <c r="K66" i="3"/>
  <c r="L66" i="3" s="1"/>
  <c r="K65" i="3"/>
  <c r="L65" i="3" s="1"/>
  <c r="K62" i="3"/>
  <c r="L62" i="3" s="1"/>
  <c r="K59" i="3"/>
  <c r="L59" i="3" s="1"/>
  <c r="K58" i="3"/>
  <c r="L58" i="3" s="1"/>
  <c r="K57" i="3"/>
  <c r="L57" i="3" s="1"/>
  <c r="K56" i="3"/>
  <c r="L56" i="3" s="1"/>
  <c r="K53" i="3"/>
  <c r="L53" i="3" s="1"/>
  <c r="K52" i="3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39" i="3"/>
  <c r="L39" i="3" s="1"/>
  <c r="K38" i="3"/>
  <c r="L38" i="3" s="1"/>
  <c r="K37" i="3"/>
  <c r="L37" i="3" s="1"/>
  <c r="K36" i="3"/>
  <c r="L36" i="3" s="1"/>
  <c r="K33" i="3"/>
  <c r="L33" i="3" s="1"/>
  <c r="K30" i="3"/>
  <c r="K27" i="3"/>
  <c r="L27" i="3" s="1"/>
  <c r="K26" i="3"/>
  <c r="K21" i="3"/>
  <c r="K20" i="3"/>
  <c r="L20" i="3" s="1"/>
  <c r="K19" i="3"/>
  <c r="L19" i="3" s="1"/>
  <c r="K18" i="3"/>
  <c r="L18" i="3" s="1"/>
  <c r="K17" i="3"/>
  <c r="L17" i="3" s="1"/>
  <c r="K13" i="3"/>
  <c r="L13" i="3" s="1"/>
  <c r="K12" i="3"/>
  <c r="L12" i="3" s="1"/>
  <c r="K11" i="3"/>
  <c r="L11" i="3" s="1"/>
  <c r="K10" i="3"/>
  <c r="L10" i="3" s="1"/>
  <c r="I88" i="3"/>
  <c r="L79" i="3" l="1"/>
  <c r="K84" i="3"/>
  <c r="L52" i="3"/>
  <c r="K74" i="3"/>
  <c r="L30" i="3"/>
  <c r="K48" i="3"/>
  <c r="L21" i="3"/>
  <c r="K22" i="3"/>
  <c r="I182" i="4"/>
  <c r="J90" i="3"/>
  <c r="H106" i="4" l="1"/>
  <c r="K106" i="4" s="1"/>
  <c r="L106" i="4" s="1"/>
  <c r="K179" i="4" l="1"/>
  <c r="H88" i="3" l="1"/>
  <c r="H84" i="3"/>
  <c r="H74" i="3"/>
  <c r="H48" i="3"/>
  <c r="H22" i="3"/>
  <c r="H14" i="3"/>
  <c r="H90" i="3" l="1"/>
  <c r="K90" i="3" s="1"/>
  <c r="L90" i="3" s="1"/>
  <c r="I48" i="3" l="1"/>
  <c r="F71" i="3"/>
  <c r="F49" i="4"/>
  <c r="H49" i="4" l="1"/>
  <c r="H167" i="4"/>
  <c r="H157" i="4"/>
  <c r="H147" i="4"/>
  <c r="H133" i="4"/>
  <c r="H126" i="4"/>
  <c r="H95" i="4"/>
  <c r="H74" i="4"/>
  <c r="H70" i="4"/>
  <c r="H62" i="4"/>
  <c r="H40" i="4"/>
  <c r="H30" i="4"/>
  <c r="H22" i="4"/>
  <c r="H12" i="4"/>
  <c r="H180" i="4"/>
  <c r="H176" i="4"/>
  <c r="H182" i="4" l="1"/>
  <c r="K182" i="4" s="1"/>
  <c r="L182" i="4" s="1"/>
  <c r="G74" i="4" l="1"/>
  <c r="L74" i="4" s="1"/>
  <c r="G62" i="4" l="1"/>
  <c r="L62" i="4" s="1"/>
  <c r="G70" i="4"/>
  <c r="L70" i="4" s="1"/>
  <c r="G180" i="4" l="1"/>
  <c r="K180" i="4" s="1"/>
  <c r="G176" i="4"/>
  <c r="L176" i="4" s="1"/>
  <c r="G167" i="4"/>
  <c r="L167" i="4" s="1"/>
  <c r="G157" i="4"/>
  <c r="L157" i="4" s="1"/>
  <c r="G147" i="4"/>
  <c r="L147" i="4" s="1"/>
  <c r="G133" i="4"/>
  <c r="L133" i="4" s="1"/>
  <c r="G126" i="4"/>
  <c r="L126" i="4" s="1"/>
  <c r="L100" i="4"/>
  <c r="G95" i="4"/>
  <c r="L95" i="4" s="1"/>
  <c r="G49" i="4"/>
  <c r="L49" i="4" s="1"/>
  <c r="G40" i="4"/>
  <c r="L40" i="4" s="1"/>
  <c r="L30" i="4"/>
  <c r="G22" i="4"/>
  <c r="L22" i="4" s="1"/>
  <c r="G12" i="4"/>
  <c r="L12" i="4" s="1"/>
  <c r="G182" i="4" l="1"/>
  <c r="I84" i="3" l="1"/>
  <c r="G88" i="3"/>
  <c r="K88" i="3" s="1"/>
  <c r="L88" i="3" s="1"/>
  <c r="G84" i="3"/>
  <c r="L84" i="3" s="1"/>
  <c r="G74" i="3"/>
  <c r="L74" i="3" s="1"/>
  <c r="I74" i="3"/>
  <c r="F88" i="3"/>
  <c r="F84" i="3"/>
  <c r="F74" i="3"/>
  <c r="F48" i="3"/>
  <c r="F22" i="3"/>
  <c r="F14" i="3"/>
  <c r="F180" i="4"/>
  <c r="F176" i="4"/>
  <c r="F167" i="4"/>
  <c r="F157" i="4"/>
  <c r="F147" i="4"/>
  <c r="F133" i="4"/>
  <c r="F126" i="4"/>
  <c r="F95" i="4"/>
  <c r="F74" i="4"/>
  <c r="F70" i="4"/>
  <c r="F62" i="4"/>
  <c r="F40" i="4"/>
  <c r="F30" i="4"/>
  <c r="F22" i="4"/>
  <c r="F12" i="4"/>
  <c r="F90" i="3" l="1"/>
  <c r="F182" i="4"/>
  <c r="E176" i="4" l="1"/>
  <c r="E179" i="4"/>
  <c r="E180" i="4" s="1"/>
  <c r="E167" i="4"/>
  <c r="E157" i="4"/>
  <c r="E147" i="4"/>
  <c r="E133" i="4"/>
  <c r="E126" i="4"/>
  <c r="E28" i="4"/>
  <c r="E30" i="4" s="1"/>
  <c r="E95" i="4"/>
  <c r="E74" i="4"/>
  <c r="E70" i="4"/>
  <c r="E62" i="4"/>
  <c r="E49" i="4"/>
  <c r="E40" i="4"/>
  <c r="E22" i="4"/>
  <c r="E12" i="4"/>
  <c r="E14" i="3"/>
  <c r="E22" i="3"/>
  <c r="G48" i="3"/>
  <c r="L48" i="3" s="1"/>
  <c r="I22" i="3"/>
  <c r="G22" i="3"/>
  <c r="L22" i="3" s="1"/>
  <c r="I14" i="3"/>
  <c r="G14" i="3"/>
  <c r="L14" i="3" s="1"/>
  <c r="I90" i="3" l="1"/>
  <c r="G90" i="3"/>
  <c r="E182" i="4"/>
  <c r="D133" i="4"/>
  <c r="D70" i="3" l="1"/>
  <c r="D62" i="3"/>
  <c r="D59" i="3"/>
  <c r="D37" i="3"/>
  <c r="D153" i="4"/>
  <c r="D106" i="4"/>
  <c r="D37" i="4"/>
  <c r="E88" i="3" l="1"/>
  <c r="E84" i="3"/>
  <c r="E74" i="3"/>
  <c r="E48" i="3"/>
  <c r="E90" i="3" l="1"/>
  <c r="D157" i="4"/>
  <c r="D180" i="4" l="1"/>
  <c r="D40" i="4" l="1"/>
  <c r="D176" i="4"/>
  <c r="D167" i="4"/>
  <c r="D147" i="4"/>
  <c r="D126" i="4"/>
  <c r="D95" i="4"/>
  <c r="D74" i="4"/>
  <c r="D70" i="4"/>
  <c r="D62" i="4"/>
  <c r="D49" i="4"/>
  <c r="D30" i="4"/>
  <c r="D22" i="4"/>
  <c r="D12" i="4"/>
  <c r="D182" i="4" l="1"/>
  <c r="D72" i="3" l="1"/>
  <c r="D84" i="3" l="1"/>
  <c r="D48" i="3"/>
  <c r="D22" i="3" l="1"/>
  <c r="D88" i="3" l="1"/>
  <c r="D74" i="3"/>
  <c r="D14" i="3"/>
  <c r="D90" i="3" l="1"/>
</calcChain>
</file>

<file path=xl/sharedStrings.xml><?xml version="1.0" encoding="utf-8"?>
<sst xmlns="http://schemas.openxmlformats.org/spreadsheetml/2006/main" count="430" uniqueCount="377">
  <si>
    <t>Village of Nyack</t>
  </si>
  <si>
    <t>Account #</t>
  </si>
  <si>
    <t>A.1010.0100</t>
  </si>
  <si>
    <t>Account Name</t>
  </si>
  <si>
    <t>Village Board: Personal Service</t>
  </si>
  <si>
    <t>A.1010.0400</t>
  </si>
  <si>
    <t>Village Board: Contractual</t>
  </si>
  <si>
    <t>A.1110.0100</t>
  </si>
  <si>
    <t>Village Justice: Personal Service</t>
  </si>
  <si>
    <t>A.1110.0110</t>
  </si>
  <si>
    <t>Acting Village Justice:Personal Service</t>
  </si>
  <si>
    <t>A.1110.0120</t>
  </si>
  <si>
    <t>Court Clerk: Personal Service</t>
  </si>
  <si>
    <t>A.1110.0121</t>
  </si>
  <si>
    <t>Court Clerk Overtime: Personal Service</t>
  </si>
  <si>
    <t>A.1110.0130</t>
  </si>
  <si>
    <t>Deputy Court Clerk: Personal Service</t>
  </si>
  <si>
    <t>A.1110.0165</t>
  </si>
  <si>
    <t>A.1110.0430</t>
  </si>
  <si>
    <t>Court Supplies: Contractual</t>
  </si>
  <si>
    <t>A.1210.0100</t>
  </si>
  <si>
    <t>Mayor: Contractual</t>
  </si>
  <si>
    <t>Mayor: Personal Service</t>
  </si>
  <si>
    <t>A.1210.0400</t>
  </si>
  <si>
    <t>A.1220.0100</t>
  </si>
  <si>
    <t>Village Administrator: Personal Service</t>
  </si>
  <si>
    <t>A.1220.0400</t>
  </si>
  <si>
    <t>Village Administrator: Contractual</t>
  </si>
  <si>
    <t>A.1320.0400</t>
  </si>
  <si>
    <t>Auditor: Contractual</t>
  </si>
  <si>
    <t>A.1325.0100</t>
  </si>
  <si>
    <t>Treasurer: Personal Service</t>
  </si>
  <si>
    <t>A.1325.0110</t>
  </si>
  <si>
    <t>Deputy Treasurer: Personal Service</t>
  </si>
  <si>
    <t>A.1325.0400</t>
  </si>
  <si>
    <t>Treasurer: Contractual</t>
  </si>
  <si>
    <t>A.1325.0415</t>
  </si>
  <si>
    <t>Treasurer: Payroll Processing</t>
  </si>
  <si>
    <t>A.1380.0400</t>
  </si>
  <si>
    <t>Fiscal Agent Fees: Contractual</t>
  </si>
  <si>
    <t>A.1420.0100</t>
  </si>
  <si>
    <t>Law: Personal Service</t>
  </si>
  <si>
    <t>A.1420.0400</t>
  </si>
  <si>
    <t>Law: Contractual</t>
  </si>
  <si>
    <t>A.1440.0400</t>
  </si>
  <si>
    <t>Engineer: Contractual</t>
  </si>
  <si>
    <t>A.1460.0400</t>
  </si>
  <si>
    <t>Records Management: Contractual</t>
  </si>
  <si>
    <t>A.1610.0400</t>
  </si>
  <si>
    <t>A.4020.0100</t>
  </si>
  <si>
    <t>A.1620.0400</t>
  </si>
  <si>
    <t>Buildings: Contractual</t>
  </si>
  <si>
    <t>A.1620.0405</t>
  </si>
  <si>
    <t>Buildings: Contractual - Police Sub Station</t>
  </si>
  <si>
    <t>A.1620.0420</t>
  </si>
  <si>
    <t>Buildings: Contractual - Gas/Electric</t>
  </si>
  <si>
    <t>A.1620.0428</t>
  </si>
  <si>
    <t>Buildings: Contractual - Senior Center</t>
  </si>
  <si>
    <t>A.1650.0400</t>
  </si>
  <si>
    <t>A.1650.0460</t>
  </si>
  <si>
    <t>A.1660.0400</t>
  </si>
  <si>
    <t>Central Storeroom: Contractual - Supplies</t>
  </si>
  <si>
    <t>A.1670.0400</t>
  </si>
  <si>
    <t>Central Printing &amp; Mailing: Contractual</t>
  </si>
  <si>
    <t>A.1680.0400</t>
  </si>
  <si>
    <t>Central Data Processing: Contractual</t>
  </si>
  <si>
    <t>A.1910.0400</t>
  </si>
  <si>
    <t>Unallocated Insurance</t>
  </si>
  <si>
    <t>A.1920.0400</t>
  </si>
  <si>
    <t>Municipal Association Dues</t>
  </si>
  <si>
    <t>A.1950.0400</t>
  </si>
  <si>
    <t>Taxes &amp; Assessments on Property</t>
  </si>
  <si>
    <t>A.1930.0400</t>
  </si>
  <si>
    <t>Judgments &amp; Claims</t>
  </si>
  <si>
    <t>A.3310.0400</t>
  </si>
  <si>
    <t>Traffic Control: Contractual</t>
  </si>
  <si>
    <t>A.3620.0100</t>
  </si>
  <si>
    <t>Building Inspector: Personal Service</t>
  </si>
  <si>
    <t>A.3620.0110</t>
  </si>
  <si>
    <t>Code Enforcement Officer: Personal Service</t>
  </si>
  <si>
    <t>A.3620.0130</t>
  </si>
  <si>
    <t>Assistant Building Inspector: Personal Service</t>
  </si>
  <si>
    <t>A.3620.0140</t>
  </si>
  <si>
    <t>Fire Inspector: Personal Service</t>
  </si>
  <si>
    <t>A.3620.0150</t>
  </si>
  <si>
    <t>Senior Clerk Typist: Personal Service</t>
  </si>
  <si>
    <t>A.3620.0160</t>
  </si>
  <si>
    <t>A.3620.0170</t>
  </si>
  <si>
    <t>A.3620.0400</t>
  </si>
  <si>
    <t>Safety Inspection: Mileage</t>
  </si>
  <si>
    <t>A.3620.0410</t>
  </si>
  <si>
    <t>Safety Inspection: Telephone</t>
  </si>
  <si>
    <t>A.3620.0430</t>
  </si>
  <si>
    <t>Safety Inspection: Seminars &amp; Conferences</t>
  </si>
  <si>
    <t>A.3620.0450</t>
  </si>
  <si>
    <t>Safety Inspection: Clothing Allowance</t>
  </si>
  <si>
    <t>A.3620.0460</t>
  </si>
  <si>
    <t>Safety Inspection: Supplies</t>
  </si>
  <si>
    <t>A.3620.0472</t>
  </si>
  <si>
    <t>Registrar of Vital Statistics: Personal Service</t>
  </si>
  <si>
    <t>A.5110.0100</t>
  </si>
  <si>
    <t>Highway: Personal Service</t>
  </si>
  <si>
    <t>A.5110.0110</t>
  </si>
  <si>
    <t>Highway: Personal Service - Overtime</t>
  </si>
  <si>
    <t>A.5110.0200</t>
  </si>
  <si>
    <t>Highway: Equipment</t>
  </si>
  <si>
    <t>A.5110.0400</t>
  </si>
  <si>
    <t>Highway: Contractual</t>
  </si>
  <si>
    <t>A.5110.0430</t>
  </si>
  <si>
    <t>Highway: Road Repairs</t>
  </si>
  <si>
    <t>A.5110.0440</t>
  </si>
  <si>
    <t>Highway: Garage Maintenance</t>
  </si>
  <si>
    <t>A.5110.0460</t>
  </si>
  <si>
    <t>Highway: Street Signs</t>
  </si>
  <si>
    <t>Highway: Uniform Allowance</t>
  </si>
  <si>
    <t>Highway: Gasoline</t>
  </si>
  <si>
    <t>A.5110.4800</t>
  </si>
  <si>
    <t>Highway: Mileage and Meals</t>
  </si>
  <si>
    <t>A.5142.0400</t>
  </si>
  <si>
    <t>Snow Removal: Contractual</t>
  </si>
  <si>
    <t>A.5182.0400</t>
  </si>
  <si>
    <t>Street Lighting: Contractual</t>
  </si>
  <si>
    <t>A7020.0400</t>
  </si>
  <si>
    <t>Recreation: Contractual</t>
  </si>
  <si>
    <t>A.7110.0400</t>
  </si>
  <si>
    <t>Parks: Contractual</t>
  </si>
  <si>
    <t>A.7110.0410</t>
  </si>
  <si>
    <t>Parks: Contractual - Marina</t>
  </si>
  <si>
    <t>A.7310.0120</t>
  </si>
  <si>
    <t>Youth Programs: Personal Service - Summer Food</t>
  </si>
  <si>
    <t>A.7310.0400</t>
  </si>
  <si>
    <t xml:space="preserve">Youth Programs: Contractual - Nyack Center </t>
  </si>
  <si>
    <t>A.7310.0430</t>
  </si>
  <si>
    <t>Youth Programs: Contractual - Camp Nyack</t>
  </si>
  <si>
    <t>A.7310.0440</t>
  </si>
  <si>
    <t>Youth Programs: Contractual - Summer Food Reimbursables</t>
  </si>
  <si>
    <t>A.7550.0400</t>
  </si>
  <si>
    <t>Celebrations: Contractual</t>
  </si>
  <si>
    <t>A.7610.0400</t>
  </si>
  <si>
    <t>Programs for the Aging: Contractual</t>
  </si>
  <si>
    <t>A.8020.0100</t>
  </si>
  <si>
    <t>Planning: Personal Service</t>
  </si>
  <si>
    <t>A.8020.0400</t>
  </si>
  <si>
    <t>Planning: Contractual</t>
  </si>
  <si>
    <t>A.8140.0400</t>
  </si>
  <si>
    <t>Storm Sewers: Contractual</t>
  </si>
  <si>
    <t>Refuse &amp; Garbage: Contractual - Tipping Fees</t>
  </si>
  <si>
    <t>A.8160.4100</t>
  </si>
  <si>
    <t>Refuse &amp; Garbage: Contractual - Supplies</t>
  </si>
  <si>
    <t>A.8170.0400</t>
  </si>
  <si>
    <t>Street Cleaning: Contractual</t>
  </si>
  <si>
    <t>A.8560.0400</t>
  </si>
  <si>
    <t>Shade Trees: Contractual</t>
  </si>
  <si>
    <t>A.9010.0800</t>
  </si>
  <si>
    <t>State Retirement</t>
  </si>
  <si>
    <t>A.9030.0800</t>
  </si>
  <si>
    <t>Social Security</t>
  </si>
  <si>
    <t>Medicare</t>
  </si>
  <si>
    <t>A.9040.0800</t>
  </si>
  <si>
    <t>Workers Compensation</t>
  </si>
  <si>
    <t>A.9045.0800</t>
  </si>
  <si>
    <t>Life Insurance</t>
  </si>
  <si>
    <t>A.9050.0800</t>
  </si>
  <si>
    <t>Unemployment Insurance</t>
  </si>
  <si>
    <t>A.9060.0800</t>
  </si>
  <si>
    <t>Hospital and Medical/Dental Insurance</t>
  </si>
  <si>
    <t>A.9710.0600</t>
  </si>
  <si>
    <t>Serial Bonds: Principal</t>
  </si>
  <si>
    <t>A.9710.0700</t>
  </si>
  <si>
    <t>Serial Bonds: Interest</t>
  </si>
  <si>
    <t>A.9730.0600</t>
  </si>
  <si>
    <t>A.9730.0700</t>
  </si>
  <si>
    <t>Bond Anticipation Notes: Interest</t>
  </si>
  <si>
    <t>Bond Anticipation Notes: Principal</t>
  </si>
  <si>
    <t>Safety Inspection: Personal Service - Student Worker</t>
  </si>
  <si>
    <t>A.0000.1001</t>
  </si>
  <si>
    <t>Real Property Tax</t>
  </si>
  <si>
    <t>A.0000.1089</t>
  </si>
  <si>
    <t>Other Property Tax Items</t>
  </si>
  <si>
    <t>A.0000.1090</t>
  </si>
  <si>
    <t>Interest &amp; Penalties on Real Property Tax</t>
  </si>
  <si>
    <t>A.0000.1120</t>
  </si>
  <si>
    <t>Non-Property Tax Distribution</t>
  </si>
  <si>
    <t>A.0000.1130</t>
  </si>
  <si>
    <t>Utility Gross Receipt Tax</t>
  </si>
  <si>
    <t>A.0000.1170</t>
  </si>
  <si>
    <t>Franchise Fees</t>
  </si>
  <si>
    <t>A.0000.1255</t>
  </si>
  <si>
    <t>Clerks Fees</t>
  </si>
  <si>
    <t>A.0000.1289</t>
  </si>
  <si>
    <t>Other - Building Dept. Legal Ad Fees</t>
  </si>
  <si>
    <t>A.0000.1540</t>
  </si>
  <si>
    <t>Fire Inspection Fees</t>
  </si>
  <si>
    <t>A.0000.1603</t>
  </si>
  <si>
    <t>Vital Statistics Fees</t>
  </si>
  <si>
    <t>A.0000.2004</t>
  </si>
  <si>
    <t>Summer Food Program Reimbursables</t>
  </si>
  <si>
    <t>A.0000.2005</t>
  </si>
  <si>
    <t>Marina Revenue</t>
  </si>
  <si>
    <t>A.0000.2025</t>
  </si>
  <si>
    <t>Special Recreation Facility Charges</t>
  </si>
  <si>
    <t>A.0000.2089</t>
  </si>
  <si>
    <t>Other Culture &amp; Recreation</t>
  </si>
  <si>
    <t>A.0000.2130</t>
  </si>
  <si>
    <t>Refuse &amp; Garbage Charges</t>
  </si>
  <si>
    <t>A.0000.2401</t>
  </si>
  <si>
    <t>Interest &amp; Earnings</t>
  </si>
  <si>
    <t>A.0000.2410</t>
  </si>
  <si>
    <t xml:space="preserve">Rental of Real Property </t>
  </si>
  <si>
    <t>A.0000.2501</t>
  </si>
  <si>
    <t>Licenses - Other</t>
  </si>
  <si>
    <t>A.0000.2555</t>
  </si>
  <si>
    <t>Building and Alteration Permits</t>
  </si>
  <si>
    <t>A.0000.2560</t>
  </si>
  <si>
    <t>Street Opening Permits</t>
  </si>
  <si>
    <t>A.0000.2610</t>
  </si>
  <si>
    <t>A.0000.2650</t>
  </si>
  <si>
    <t>Sale of Scrap Materials</t>
  </si>
  <si>
    <t>A.0000.2690</t>
  </si>
  <si>
    <t>Recycling Rebate</t>
  </si>
  <si>
    <t>A.0000.2770</t>
  </si>
  <si>
    <t>Miscellaneous Revenue</t>
  </si>
  <si>
    <t>A.0000.2817</t>
  </si>
  <si>
    <t>Parking Authority</t>
  </si>
  <si>
    <t>A.0000.2818</t>
  </si>
  <si>
    <t>Water Department</t>
  </si>
  <si>
    <t>A.0000.3001</t>
  </si>
  <si>
    <t>NYS AIM Allocation</t>
  </si>
  <si>
    <t>A.0000.3005</t>
  </si>
  <si>
    <t>Mortgage Tax</t>
  </si>
  <si>
    <t>A.0000.2590</t>
  </si>
  <si>
    <t>Permits - Other</t>
  </si>
  <si>
    <t>A.7310.0450</t>
  </si>
  <si>
    <t>A.0000.2110</t>
  </si>
  <si>
    <t>Zoning Fees</t>
  </si>
  <si>
    <t>A.0000.2115</t>
  </si>
  <si>
    <t>Planning Fees</t>
  </si>
  <si>
    <t>A.0000.2680</t>
  </si>
  <si>
    <t>Insurance Recoveries</t>
  </si>
  <si>
    <t>Appropriations</t>
  </si>
  <si>
    <t>TOTAL</t>
  </si>
  <si>
    <t>LEGISLATIVE BOARD</t>
  </si>
  <si>
    <t>JUDICIAL</t>
  </si>
  <si>
    <t>EXECUTIVE</t>
  </si>
  <si>
    <t>FINANCE</t>
  </si>
  <si>
    <t>MUNICIPAL STAFF</t>
  </si>
  <si>
    <t>SHARED SERVICES</t>
  </si>
  <si>
    <t>Central Communications: Telephone</t>
  </si>
  <si>
    <t>Central Communications: Newspaper Fees</t>
  </si>
  <si>
    <t>Central Services: Grant Writing</t>
  </si>
  <si>
    <t>SPECIAL ITEMS</t>
  </si>
  <si>
    <t xml:space="preserve">TOTAL </t>
  </si>
  <si>
    <t>A.1989.0400</t>
  </si>
  <si>
    <t>TRAFFIC CONTROL</t>
  </si>
  <si>
    <t>OTHER</t>
  </si>
  <si>
    <t>A.3620.0200</t>
  </si>
  <si>
    <t>Safety Inspection: Equipment</t>
  </si>
  <si>
    <t>PUBLIC HEALTH PROGRAMS</t>
  </si>
  <si>
    <t>HIGHWAY</t>
  </si>
  <si>
    <t>CULTURE AND RECREATION</t>
  </si>
  <si>
    <t>Youth Programs: Contractual - Other</t>
  </si>
  <si>
    <t>HOME AND COMMUNITY SERVICES</t>
  </si>
  <si>
    <t>EMPLOYEE BENEFITS</t>
  </si>
  <si>
    <t>DEBT SERVICE</t>
  </si>
  <si>
    <t>A.9720.0600</t>
  </si>
  <si>
    <t>Statutory Installment Bond - Principal</t>
  </si>
  <si>
    <t>TOTALS</t>
  </si>
  <si>
    <t>A.1220.0120</t>
  </si>
  <si>
    <t>Village Admin: Personal Service-Assistant</t>
  </si>
  <si>
    <t>Other General Government Support</t>
  </si>
  <si>
    <t>Revenues</t>
  </si>
  <si>
    <t>NON-PROPERTY TAXES</t>
  </si>
  <si>
    <t>REAL PROPERTY TAX AND TAX ITEMS</t>
  </si>
  <si>
    <t>DEPARTMENTAL INCOME</t>
  </si>
  <si>
    <t>GENERAL GOVERNMENT</t>
  </si>
  <si>
    <t>PUBLIC SAFETY</t>
  </si>
  <si>
    <t>HEALTH</t>
  </si>
  <si>
    <t>USE OF MONEY AND PROPERTY</t>
  </si>
  <si>
    <t>LICENSES AND PERMITS</t>
  </si>
  <si>
    <t>FINES AND FORFEITURES</t>
  </si>
  <si>
    <t>SALE OF PROPERTY AND COMPENSATION FOR LOSS</t>
  </si>
  <si>
    <t>MISCELLANEOUS</t>
  </si>
  <si>
    <t>INTERGOVERNMENTAL CHARGES</t>
  </si>
  <si>
    <t>STATE AID</t>
  </si>
  <si>
    <t>TRANSPORTATION</t>
  </si>
  <si>
    <t>A.0000.3501</t>
  </si>
  <si>
    <t>A.0000.2705</t>
  </si>
  <si>
    <t>Gifts &amp; Donations</t>
  </si>
  <si>
    <t>INTERFUND TRANSFERS</t>
  </si>
  <si>
    <t>A.0000.5031</t>
  </si>
  <si>
    <t>Interfund Transfers</t>
  </si>
  <si>
    <t xml:space="preserve">Consolidated Highway Aid Program </t>
  </si>
  <si>
    <t>A.0000.2189</t>
  </si>
  <si>
    <t>Other Home and Community</t>
  </si>
  <si>
    <t>A.0000.9901</t>
  </si>
  <si>
    <t>A.0000.1081</t>
  </si>
  <si>
    <t>Payment in Lieu of Taxes</t>
  </si>
  <si>
    <t>A.9720.0700</t>
  </si>
  <si>
    <t>Statutory Installment Bond - Interest</t>
  </si>
  <si>
    <t>A.3620.0420</t>
  </si>
  <si>
    <t>Safety Inspection: Maintenance Contracts</t>
  </si>
  <si>
    <t>A.5410.0400</t>
  </si>
  <si>
    <t>Sidewalks: Contractual</t>
  </si>
  <si>
    <t>Safety Inspection: Other</t>
  </si>
  <si>
    <t>Actual 2021-2022</t>
  </si>
  <si>
    <t>A.0000.1113</t>
  </si>
  <si>
    <t>Tax on Hotel Room Occupancy</t>
  </si>
  <si>
    <t>A.6410.4000</t>
  </si>
  <si>
    <t>Publicity/Tourism</t>
  </si>
  <si>
    <t>Actual 2022-2023</t>
  </si>
  <si>
    <t>Year-To-Date Actual</t>
  </si>
  <si>
    <t>Year To Date Actual</t>
  </si>
  <si>
    <t>Court Officers: Personal Service</t>
  </si>
  <si>
    <t>A.1410.1000</t>
  </si>
  <si>
    <t>A.1410.4000</t>
  </si>
  <si>
    <t>Clerk: Personal Service</t>
  </si>
  <si>
    <t>Clerk:Contractual</t>
  </si>
  <si>
    <t>Junior Clerk Typist: Personal Service</t>
  </si>
  <si>
    <t>A.6310.4000</t>
  </si>
  <si>
    <t>Community Action Administration</t>
  </si>
  <si>
    <t>Actual 2023-2024</t>
  </si>
  <si>
    <t>A.0000.2120</t>
  </si>
  <si>
    <t>Fines &amp; Fees - Legal</t>
  </si>
  <si>
    <t>A.0000.2150</t>
  </si>
  <si>
    <t>Sale of Electrical Power</t>
  </si>
  <si>
    <t>A.0000.1116</t>
  </si>
  <si>
    <t>Tax on Adult Use Cannabis</t>
  </si>
  <si>
    <t>Constable: Personal Service</t>
  </si>
  <si>
    <t>$ Change</t>
  </si>
  <si>
    <t>% Change</t>
  </si>
  <si>
    <t>A.3620.0145</t>
  </si>
  <si>
    <t>Adopted 2025 - 2026</t>
  </si>
  <si>
    <t>Adopted 2025-2026</t>
  </si>
  <si>
    <t>Fiscal Year Ending 5/31/27</t>
  </si>
  <si>
    <t xml:space="preserve"> Actual 2024-2025</t>
  </si>
  <si>
    <t>Fines</t>
  </si>
  <si>
    <t>Actual 2024-2025</t>
  </si>
  <si>
    <t>A.5110.4710</t>
  </si>
  <si>
    <t>A.5110.4711</t>
  </si>
  <si>
    <t>A.5110.4712</t>
  </si>
  <si>
    <t>A.5110.4713</t>
  </si>
  <si>
    <t>A.5110.4714</t>
  </si>
  <si>
    <t>A.5110.4715</t>
  </si>
  <si>
    <t>A.5110.4716</t>
  </si>
  <si>
    <t>A.5110.4717</t>
  </si>
  <si>
    <t>A.5110.4718</t>
  </si>
  <si>
    <t>A.5110.4719</t>
  </si>
  <si>
    <t>Highway: Uniform ABRAMS</t>
  </si>
  <si>
    <t>Highway: Uniform ALDANA</t>
  </si>
  <si>
    <t>Highway: Uniform BROWN</t>
  </si>
  <si>
    <t>Highway: Uniform ESTIVERNE</t>
  </si>
  <si>
    <t>Highway: Uniform JONES GLASS</t>
  </si>
  <si>
    <t>Highway: Uniform MAGANA</t>
  </si>
  <si>
    <t>Highway: Uniform OCCENA</t>
  </si>
  <si>
    <t>Highway: Uniform PARKER</t>
  </si>
  <si>
    <t>Highway: Uniform TAYLOR</t>
  </si>
  <si>
    <t>New lines</t>
  </si>
  <si>
    <t>A.5110.4820</t>
  </si>
  <si>
    <t>A.5630.1000</t>
  </si>
  <si>
    <t>A.6010.1000</t>
  </si>
  <si>
    <t>Bus Operations - Personal Services</t>
  </si>
  <si>
    <t>Social Services Administration - Personal Services</t>
  </si>
  <si>
    <t>A.8160.4460</t>
  </si>
  <si>
    <t>New Line</t>
  </si>
  <si>
    <t>A.1325.0120</t>
  </si>
  <si>
    <t>Deputy Treasurer: Personal Service - Overtime</t>
  </si>
  <si>
    <t>A.4020.0200</t>
  </si>
  <si>
    <t>Registrar of Vital Statistics: Pers Serv -Overtime</t>
  </si>
  <si>
    <t>A.5110.0120</t>
  </si>
  <si>
    <t>Highway: Medical Buyout</t>
  </si>
  <si>
    <t>A.3620.0180</t>
  </si>
  <si>
    <t>Safety: Personal Service - Overtime</t>
  </si>
  <si>
    <t>A.3620.0190</t>
  </si>
  <si>
    <t>Safety: Personal Service - Medical Buyout</t>
  </si>
  <si>
    <t>ECONOMIC AND SOCIAL DEVELOPMENT</t>
  </si>
  <si>
    <t>Adopted BUDGET</t>
  </si>
  <si>
    <t>Adopted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</si>
</sst>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sz val="11"/>
      <color theme="5" tint="-0.249977111117893"/>
      <name val="Times New Roman"/>
      <family val="1"/>
    </font>
    <font>
      <sz val="11"/>
      <color theme="8" tint="-0.249977111117893"/>
      <name val="Times New Roman"/>
      <family val="1"/>
    </font>
    <font>
      <sz val="18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sz val="12"/>
      <color theme="5" tint="-0.249977111117893"/>
      <name val="Times New Roman"/>
      <family val="1"/>
    </font>
    <font>
      <sz val="12"/>
      <color theme="8" tint="-0.249977111117893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4" fillId="0" borderId="0" xfId="0" applyNumberFormat="1" applyFont="1"/>
    <xf numFmtId="43" fontId="6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1" xfId="0" applyFont="1" applyBorder="1"/>
    <xf numFmtId="0" fontId="6" fillId="0" borderId="0" xfId="0" applyFont="1"/>
    <xf numFmtId="0" fontId="6" fillId="0" borderId="1" xfId="0" applyFont="1" applyBorder="1"/>
    <xf numFmtId="43" fontId="6" fillId="0" borderId="1" xfId="0" applyNumberFormat="1" applyFont="1" applyBorder="1"/>
    <xf numFmtId="0" fontId="4" fillId="0" borderId="0" xfId="0" applyFont="1" applyAlignment="1">
      <alignment horizontal="center"/>
    </xf>
    <xf numFmtId="0" fontId="11" fillId="0" borderId="0" xfId="0" applyFont="1"/>
    <xf numFmtId="43" fontId="7" fillId="0" borderId="0" xfId="0" applyNumberFormat="1" applyFont="1"/>
    <xf numFmtId="43" fontId="11" fillId="0" borderId="0" xfId="0" applyNumberFormat="1" applyFont="1"/>
    <xf numFmtId="0" fontId="12" fillId="0" borderId="0" xfId="0" applyFont="1"/>
    <xf numFmtId="0" fontId="13" fillId="0" borderId="0" xfId="0" applyFont="1"/>
    <xf numFmtId="43" fontId="8" fillId="0" borderId="0" xfId="0" applyNumberFormat="1" applyFont="1"/>
    <xf numFmtId="43" fontId="14" fillId="0" borderId="0" xfId="0" applyNumberFormat="1" applyFont="1"/>
    <xf numFmtId="4" fontId="14" fillId="0" borderId="0" xfId="0" applyNumberFormat="1" applyFont="1"/>
    <xf numFmtId="164" fontId="4" fillId="0" borderId="0" xfId="1" applyNumberFormat="1" applyFont="1" applyFill="1"/>
    <xf numFmtId="43" fontId="10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6" fillId="0" borderId="1" xfId="0" applyNumberFormat="1" applyFont="1" applyBorder="1"/>
    <xf numFmtId="164" fontId="6" fillId="0" borderId="1" xfId="1" applyNumberFormat="1" applyFont="1" applyFill="1" applyBorder="1"/>
    <xf numFmtId="4" fontId="11" fillId="0" borderId="0" xfId="0" applyNumberFormat="1" applyFont="1"/>
    <xf numFmtId="164" fontId="11" fillId="0" borderId="0" xfId="1" applyNumberFormat="1" applyFont="1" applyFill="1"/>
    <xf numFmtId="43" fontId="15" fillId="0" borderId="0" xfId="0" applyNumberFormat="1" applyFont="1"/>
    <xf numFmtId="4" fontId="15" fillId="0" borderId="0" xfId="0" applyNumberFormat="1" applyFont="1"/>
    <xf numFmtId="43" fontId="12" fillId="0" borderId="0" xfId="0" applyNumberFormat="1" applyFont="1"/>
    <xf numFmtId="43" fontId="13" fillId="0" borderId="0" xfId="0" applyNumberFormat="1" applyFont="1"/>
    <xf numFmtId="43" fontId="9" fillId="0" borderId="0" xfId="0" applyNumberFormat="1" applyFont="1" applyAlignment="1">
      <alignment horizontal="center"/>
    </xf>
    <xf numFmtId="0" fontId="18" fillId="0" borderId="0" xfId="0" applyFont="1"/>
    <xf numFmtId="0" fontId="4" fillId="0" borderId="2" xfId="0" applyFont="1" applyBorder="1"/>
    <xf numFmtId="0" fontId="4" fillId="0" borderId="3" xfId="0" applyFont="1" applyBorder="1"/>
    <xf numFmtId="43" fontId="4" fillId="0" borderId="3" xfId="0" applyNumberFormat="1" applyFont="1" applyBorder="1"/>
    <xf numFmtId="4" fontId="0" fillId="0" borderId="3" xfId="0" applyNumberFormat="1" applyBorder="1" applyProtection="1">
      <protection locked="0"/>
    </xf>
    <xf numFmtId="4" fontId="4" fillId="0" borderId="3" xfId="0" applyNumberFormat="1" applyFont="1" applyBorder="1"/>
    <xf numFmtId="164" fontId="4" fillId="0" borderId="4" xfId="1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43" fontId="4" fillId="0" borderId="6" xfId="0" applyNumberFormat="1" applyFont="1" applyBorder="1"/>
    <xf numFmtId="4" fontId="4" fillId="0" borderId="6" xfId="0" applyNumberFormat="1" applyFont="1" applyBorder="1"/>
    <xf numFmtId="164" fontId="4" fillId="0" borderId="7" xfId="1" applyNumberFormat="1" applyFont="1" applyFill="1" applyBorder="1"/>
    <xf numFmtId="43" fontId="7" fillId="0" borderId="6" xfId="0" applyNumberFormat="1" applyFont="1" applyBorder="1"/>
    <xf numFmtId="43" fontId="6" fillId="0" borderId="3" xfId="0" applyNumberFormat="1" applyFont="1" applyBorder="1"/>
    <xf numFmtId="0" fontId="4" fillId="0" borderId="8" xfId="0" applyFont="1" applyBorder="1"/>
    <xf numFmtId="0" fontId="4" fillId="0" borderId="9" xfId="0" applyFont="1" applyBorder="1"/>
    <xf numFmtId="43" fontId="4" fillId="0" borderId="9" xfId="0" applyNumberFormat="1" applyFont="1" applyBorder="1"/>
    <xf numFmtId="4" fontId="4" fillId="0" borderId="9" xfId="0" applyNumberFormat="1" applyFont="1" applyBorder="1"/>
    <xf numFmtId="164" fontId="4" fillId="0" borderId="10" xfId="1" applyNumberFormat="1" applyFont="1" applyFill="1" applyBorder="1"/>
    <xf numFmtId="0" fontId="4" fillId="0" borderId="0" xfId="0" applyFont="1" applyAlignment="1">
      <alignment horizontal="center"/>
    </xf>
    <xf numFmtId="43" fontId="10" fillId="0" borderId="0" xfId="0" applyNumberFormat="1" applyFont="1" applyAlignment="1">
      <alignment horizontal="center" wrapText="1"/>
    </xf>
    <xf numFmtId="43" fontId="9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zoomScaleNormal="100" workbookViewId="0">
      <pane ySplit="7" topLeftCell="A8" activePane="bottomLeft" state="frozen"/>
      <selection pane="bottomLeft" activeCell="D104" sqref="D104"/>
    </sheetView>
  </sheetViews>
  <sheetFormatPr defaultColWidth="9.140625" defaultRowHeight="15" x14ac:dyDescent="0.25"/>
  <cols>
    <col min="1" max="1" width="3" style="1" customWidth="1"/>
    <col min="2" max="2" width="12.7109375" style="1" customWidth="1"/>
    <col min="3" max="3" width="37.42578125" style="1" bestFit="1" customWidth="1"/>
    <col min="4" max="5" width="14.42578125" style="1" customWidth="1"/>
    <col min="6" max="6" width="14.28515625" style="5" customWidth="1"/>
    <col min="7" max="7" width="14.42578125" style="7" bestFit="1" customWidth="1"/>
    <col min="8" max="8" width="16.7109375" style="22" customWidth="1"/>
    <col min="9" max="9" width="14.42578125" style="7" bestFit="1" customWidth="1"/>
    <col min="10" max="10" width="14.42578125" style="7" customWidth="1"/>
    <col min="11" max="12" width="16.7109375" style="23" customWidth="1"/>
    <col min="13" max="16384" width="9.140625" style="1"/>
  </cols>
  <sheetData>
    <row r="1" spans="1:12" s="5" customFormat="1" ht="23.25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35"/>
      <c r="K1" s="23"/>
      <c r="L1" s="23"/>
    </row>
    <row r="2" spans="1:12" s="5" customFormat="1" ht="23.25" x14ac:dyDescent="0.35">
      <c r="A2" s="57" t="s">
        <v>333</v>
      </c>
      <c r="B2" s="57"/>
      <c r="C2" s="57"/>
      <c r="D2" s="57"/>
      <c r="E2" s="57"/>
      <c r="F2" s="57"/>
      <c r="G2" s="57"/>
      <c r="H2" s="57"/>
      <c r="I2" s="57"/>
      <c r="J2" s="35"/>
      <c r="K2" s="23"/>
      <c r="L2" s="23"/>
    </row>
    <row r="3" spans="1:12" s="5" customFormat="1" ht="23.25" x14ac:dyDescent="0.35">
      <c r="A3" s="57" t="s">
        <v>375</v>
      </c>
      <c r="B3" s="57"/>
      <c r="C3" s="57"/>
      <c r="D3" s="57"/>
      <c r="E3" s="57"/>
      <c r="F3" s="57"/>
      <c r="G3" s="57"/>
      <c r="H3" s="57"/>
      <c r="I3" s="57"/>
      <c r="J3" s="35"/>
      <c r="K3" s="23"/>
      <c r="L3" s="23"/>
    </row>
    <row r="4" spans="1:12" s="5" customFormat="1" ht="23.25" x14ac:dyDescent="0.35">
      <c r="A4" s="57" t="s">
        <v>270</v>
      </c>
      <c r="B4" s="57"/>
      <c r="C4" s="57"/>
      <c r="D4" s="57"/>
      <c r="E4" s="57"/>
      <c r="F4" s="57"/>
      <c r="G4" s="57"/>
      <c r="H4" s="57"/>
      <c r="I4" s="57"/>
      <c r="J4" s="35"/>
      <c r="K4" s="23"/>
      <c r="L4" s="23"/>
    </row>
    <row r="6" spans="1:12" ht="30" customHeight="1" x14ac:dyDescent="0.25">
      <c r="A6" s="12"/>
      <c r="B6" s="6"/>
      <c r="C6" s="6"/>
      <c r="D6" s="56" t="s">
        <v>304</v>
      </c>
      <c r="E6" s="56" t="s">
        <v>309</v>
      </c>
      <c r="F6" s="60" t="s">
        <v>320</v>
      </c>
      <c r="G6" s="56" t="s">
        <v>334</v>
      </c>
      <c r="H6" s="56" t="s">
        <v>331</v>
      </c>
      <c r="I6" s="56" t="s">
        <v>310</v>
      </c>
      <c r="J6" s="56" t="s">
        <v>376</v>
      </c>
      <c r="K6" s="58" t="s">
        <v>328</v>
      </c>
      <c r="L6" s="58" t="s">
        <v>329</v>
      </c>
    </row>
    <row r="7" spans="1:12" x14ac:dyDescent="0.25">
      <c r="A7" s="12"/>
      <c r="B7" s="6" t="s">
        <v>1</v>
      </c>
      <c r="C7" s="6" t="s">
        <v>3</v>
      </c>
      <c r="D7" s="56"/>
      <c r="E7" s="56"/>
      <c r="F7" s="60"/>
      <c r="G7" s="56"/>
      <c r="H7" s="56"/>
      <c r="I7" s="56"/>
      <c r="J7" s="56"/>
      <c r="K7" s="58"/>
      <c r="L7" s="58"/>
    </row>
    <row r="8" spans="1:12" x14ac:dyDescent="0.25">
      <c r="A8" s="5"/>
      <c r="B8" s="5"/>
      <c r="C8" s="15"/>
      <c r="D8" s="5"/>
      <c r="E8" s="5"/>
      <c r="H8" s="7"/>
      <c r="K8" s="26"/>
      <c r="L8" s="26"/>
    </row>
    <row r="9" spans="1:12" x14ac:dyDescent="0.25">
      <c r="A9" s="12" t="s">
        <v>272</v>
      </c>
      <c r="B9" s="5"/>
      <c r="C9" s="15"/>
      <c r="D9" s="5"/>
      <c r="E9" s="5"/>
      <c r="F9" s="7"/>
      <c r="H9" s="7"/>
      <c r="K9" s="26"/>
      <c r="L9" s="26"/>
    </row>
    <row r="10" spans="1:12" x14ac:dyDescent="0.25">
      <c r="A10" s="5"/>
      <c r="B10" s="37" t="s">
        <v>175</v>
      </c>
      <c r="C10" s="38" t="s">
        <v>176</v>
      </c>
      <c r="D10" s="39">
        <v>3961005.28</v>
      </c>
      <c r="E10" s="39">
        <v>4069810.77</v>
      </c>
      <c r="F10" s="39">
        <v>4168027.77</v>
      </c>
      <c r="G10" s="40">
        <v>4230607.57</v>
      </c>
      <c r="H10" s="39">
        <v>4393250</v>
      </c>
      <c r="I10" s="39">
        <v>4393250</v>
      </c>
      <c r="J10" s="39">
        <v>4520940</v>
      </c>
      <c r="K10" s="41">
        <f>J10-H10</f>
        <v>127690</v>
      </c>
      <c r="L10" s="42">
        <f>K10/H10</f>
        <v>2.9065042963637398E-2</v>
      </c>
    </row>
    <row r="11" spans="1:12" x14ac:dyDescent="0.25">
      <c r="A11" s="5"/>
      <c r="B11" s="37" t="s">
        <v>295</v>
      </c>
      <c r="C11" s="38" t="s">
        <v>296</v>
      </c>
      <c r="D11" s="39">
        <v>15944.7</v>
      </c>
      <c r="E11" s="39">
        <v>16310.85</v>
      </c>
      <c r="F11" s="39">
        <v>16776.400000000001</v>
      </c>
      <c r="G11" s="39">
        <v>18612.849999999999</v>
      </c>
      <c r="H11" s="39">
        <v>19000</v>
      </c>
      <c r="I11" s="39">
        <v>20881.27</v>
      </c>
      <c r="J11" s="39">
        <v>21300</v>
      </c>
      <c r="K11" s="41">
        <f t="shared" ref="K11:K13" si="0">J11-H11</f>
        <v>2300</v>
      </c>
      <c r="L11" s="42">
        <f t="shared" ref="L11:L13" si="1">K11/H11</f>
        <v>0.12105263157894737</v>
      </c>
    </row>
    <row r="12" spans="1:12" x14ac:dyDescent="0.25">
      <c r="A12" s="5"/>
      <c r="B12" s="37" t="s">
        <v>177</v>
      </c>
      <c r="C12" s="38" t="s">
        <v>178</v>
      </c>
      <c r="D12" s="39">
        <v>1210</v>
      </c>
      <c r="E12" s="39">
        <v>505</v>
      </c>
      <c r="F12" s="39">
        <v>1475</v>
      </c>
      <c r="G12" s="39">
        <v>220</v>
      </c>
      <c r="H12" s="39">
        <v>500</v>
      </c>
      <c r="I12" s="39">
        <v>3215</v>
      </c>
      <c r="J12" s="39">
        <v>3000</v>
      </c>
      <c r="K12" s="41">
        <f t="shared" si="0"/>
        <v>2500</v>
      </c>
      <c r="L12" s="42">
        <f t="shared" si="1"/>
        <v>5</v>
      </c>
    </row>
    <row r="13" spans="1:12" x14ac:dyDescent="0.25">
      <c r="A13" s="5"/>
      <c r="B13" s="43" t="s">
        <v>179</v>
      </c>
      <c r="C13" s="44" t="s">
        <v>180</v>
      </c>
      <c r="D13" s="45">
        <v>38133.71</v>
      </c>
      <c r="E13" s="45">
        <v>26858.04</v>
      </c>
      <c r="F13" s="45">
        <v>28916.05</v>
      </c>
      <c r="G13" s="45">
        <v>24947.119999999999</v>
      </c>
      <c r="H13" s="45">
        <v>25000</v>
      </c>
      <c r="I13" s="45">
        <v>27391.99</v>
      </c>
      <c r="J13" s="45">
        <v>25000</v>
      </c>
      <c r="K13" s="46">
        <f t="shared" si="0"/>
        <v>0</v>
      </c>
      <c r="L13" s="47">
        <f t="shared" si="1"/>
        <v>0</v>
      </c>
    </row>
    <row r="14" spans="1:12" x14ac:dyDescent="0.25">
      <c r="A14" s="13" t="s">
        <v>240</v>
      </c>
      <c r="B14" s="13"/>
      <c r="C14" s="13"/>
      <c r="D14" s="14">
        <f t="shared" ref="D14" si="2">SUM(D10:D13)</f>
        <v>4016293.69</v>
      </c>
      <c r="E14" s="14">
        <f>SUM(E10:E13)</f>
        <v>4113484.66</v>
      </c>
      <c r="F14" s="14">
        <f t="shared" ref="F14" si="3">SUM(F10:F13)</f>
        <v>4215195.22</v>
      </c>
      <c r="G14" s="14">
        <f t="shared" ref="G14" si="4">SUM(G10:G13)</f>
        <v>4274387.54</v>
      </c>
      <c r="H14" s="14">
        <f>SUM(H10:H13)</f>
        <v>4437750</v>
      </c>
      <c r="I14" s="14">
        <f>SUM(I10:I13)</f>
        <v>4444738.26</v>
      </c>
      <c r="J14" s="14">
        <f>SUM(J10:J13)</f>
        <v>4570240</v>
      </c>
      <c r="K14" s="14">
        <f>SUM(K10:K13)</f>
        <v>132490</v>
      </c>
      <c r="L14" s="28">
        <f>K14/G14</f>
        <v>3.0996253559170725E-2</v>
      </c>
    </row>
    <row r="15" spans="1:12" x14ac:dyDescent="0.25">
      <c r="A15" s="5"/>
      <c r="B15" s="5"/>
      <c r="C15" s="5"/>
      <c r="D15" s="7"/>
      <c r="E15" s="7"/>
      <c r="H15" s="7"/>
      <c r="K15" s="26"/>
      <c r="L15" s="24"/>
    </row>
    <row r="16" spans="1:12" x14ac:dyDescent="0.25">
      <c r="A16" s="12" t="s">
        <v>271</v>
      </c>
      <c r="B16" s="5"/>
      <c r="C16" s="5"/>
      <c r="D16" s="7"/>
      <c r="E16" s="7"/>
      <c r="H16" s="7"/>
      <c r="K16" s="26"/>
      <c r="L16" s="24"/>
    </row>
    <row r="17" spans="1:12" x14ac:dyDescent="0.25">
      <c r="A17" s="12"/>
      <c r="B17" s="37" t="s">
        <v>305</v>
      </c>
      <c r="C17" s="38" t="s">
        <v>306</v>
      </c>
      <c r="D17" s="39">
        <v>0</v>
      </c>
      <c r="E17" s="39">
        <v>68034.240000000005</v>
      </c>
      <c r="F17" s="39">
        <v>201940.19</v>
      </c>
      <c r="G17" s="39">
        <v>222084.23</v>
      </c>
      <c r="H17" s="39">
        <v>240000</v>
      </c>
      <c r="I17" s="39">
        <v>125202.43</v>
      </c>
      <c r="J17" s="39">
        <v>240000</v>
      </c>
      <c r="K17" s="41">
        <f t="shared" ref="K17:K21" si="5">J17-H17</f>
        <v>0</v>
      </c>
      <c r="L17" s="42">
        <f t="shared" ref="L17:L21" si="6">K17/H17</f>
        <v>0</v>
      </c>
    </row>
    <row r="18" spans="1:12" x14ac:dyDescent="0.25">
      <c r="A18" s="12"/>
      <c r="B18" s="37" t="s">
        <v>325</v>
      </c>
      <c r="C18" s="38" t="s">
        <v>326</v>
      </c>
      <c r="D18" s="39">
        <v>0</v>
      </c>
      <c r="E18" s="39">
        <v>0</v>
      </c>
      <c r="F18" s="39">
        <v>0</v>
      </c>
      <c r="G18" s="39">
        <v>330876.89</v>
      </c>
      <c r="H18" s="39">
        <v>400000</v>
      </c>
      <c r="I18" s="39">
        <v>274243.34000000003</v>
      </c>
      <c r="J18" s="39">
        <v>450000</v>
      </c>
      <c r="K18" s="41">
        <f t="shared" si="5"/>
        <v>50000</v>
      </c>
      <c r="L18" s="42">
        <f t="shared" si="6"/>
        <v>0.125</v>
      </c>
    </row>
    <row r="19" spans="1:12" x14ac:dyDescent="0.25">
      <c r="A19" s="5"/>
      <c r="B19" s="37" t="s">
        <v>181</v>
      </c>
      <c r="C19" s="38" t="s">
        <v>182</v>
      </c>
      <c r="D19" s="39">
        <v>189572</v>
      </c>
      <c r="E19" s="39">
        <v>193602</v>
      </c>
      <c r="F19" s="39">
        <v>190007</v>
      </c>
      <c r="G19" s="39">
        <v>197411</v>
      </c>
      <c r="H19" s="39">
        <v>190000</v>
      </c>
      <c r="I19" s="39">
        <v>154658</v>
      </c>
      <c r="J19" s="39">
        <v>200000</v>
      </c>
      <c r="K19" s="41">
        <f t="shared" si="5"/>
        <v>10000</v>
      </c>
      <c r="L19" s="42">
        <f t="shared" si="6"/>
        <v>5.2631578947368418E-2</v>
      </c>
    </row>
    <row r="20" spans="1:12" x14ac:dyDescent="0.25">
      <c r="A20" s="5"/>
      <c r="B20" s="37" t="s">
        <v>183</v>
      </c>
      <c r="C20" s="38" t="s">
        <v>184</v>
      </c>
      <c r="D20" s="39">
        <v>128150.72</v>
      </c>
      <c r="E20" s="39">
        <v>129356.03</v>
      </c>
      <c r="F20" s="39">
        <v>128172.58</v>
      </c>
      <c r="G20" s="39">
        <v>137478.76</v>
      </c>
      <c r="H20" s="39">
        <v>120000</v>
      </c>
      <c r="I20" s="39">
        <v>65909.13</v>
      </c>
      <c r="J20" s="39">
        <v>125000</v>
      </c>
      <c r="K20" s="41">
        <f t="shared" si="5"/>
        <v>5000</v>
      </c>
      <c r="L20" s="42">
        <f t="shared" si="6"/>
        <v>4.1666666666666664E-2</v>
      </c>
    </row>
    <row r="21" spans="1:12" x14ac:dyDescent="0.25">
      <c r="A21" s="5"/>
      <c r="B21" s="43" t="s">
        <v>185</v>
      </c>
      <c r="C21" s="44" t="s">
        <v>186</v>
      </c>
      <c r="D21" s="45">
        <v>122510.86</v>
      </c>
      <c r="E21" s="45">
        <v>114564.73</v>
      </c>
      <c r="F21" s="45">
        <v>113442.45</v>
      </c>
      <c r="G21" s="45">
        <v>105084.4</v>
      </c>
      <c r="H21" s="45">
        <v>105000</v>
      </c>
      <c r="I21" s="45">
        <v>58766.9</v>
      </c>
      <c r="J21" s="45">
        <v>110000</v>
      </c>
      <c r="K21" s="46">
        <f t="shared" si="5"/>
        <v>5000</v>
      </c>
      <c r="L21" s="47">
        <f t="shared" si="6"/>
        <v>4.7619047619047616E-2</v>
      </c>
    </row>
    <row r="22" spans="1:12" x14ac:dyDescent="0.25">
      <c r="A22" s="13" t="s">
        <v>240</v>
      </c>
      <c r="B22" s="13"/>
      <c r="C22" s="13"/>
      <c r="D22" s="14">
        <f t="shared" ref="D22" si="7">SUM(D19:D21)</f>
        <v>440233.57999999996</v>
      </c>
      <c r="E22" s="14">
        <f>SUM(E17:E21)</f>
        <v>505557</v>
      </c>
      <c r="F22" s="14">
        <f>SUM(F17:F21)</f>
        <v>633562.22</v>
      </c>
      <c r="G22" s="14">
        <f t="shared" ref="G22" si="8">SUM(G17:G21)</f>
        <v>992935.28</v>
      </c>
      <c r="H22" s="14">
        <f>SUM(H17:H21)</f>
        <v>1055000</v>
      </c>
      <c r="I22" s="14">
        <f>SUM(I17:I21)</f>
        <v>678779.8</v>
      </c>
      <c r="J22" s="14">
        <f>SUM(J17:J21)</f>
        <v>1125000</v>
      </c>
      <c r="K22" s="14">
        <f>SUM(K17:K21)</f>
        <v>70000</v>
      </c>
      <c r="L22" s="28">
        <f>K22/G22</f>
        <v>7.0498048976565725E-2</v>
      </c>
    </row>
    <row r="23" spans="1:12" x14ac:dyDescent="0.25">
      <c r="A23" s="12"/>
      <c r="B23" s="12"/>
      <c r="C23" s="12"/>
      <c r="D23" s="8"/>
      <c r="E23" s="8"/>
      <c r="H23" s="7"/>
      <c r="K23" s="26"/>
      <c r="L23" s="24"/>
    </row>
    <row r="24" spans="1:12" x14ac:dyDescent="0.25">
      <c r="A24" s="12" t="s">
        <v>273</v>
      </c>
      <c r="B24" s="12"/>
      <c r="C24" s="12"/>
      <c r="D24" s="8"/>
      <c r="E24" s="8"/>
      <c r="H24" s="7"/>
      <c r="K24" s="26"/>
      <c r="L24" s="24"/>
    </row>
    <row r="25" spans="1:12" x14ac:dyDescent="0.25">
      <c r="A25" s="5" t="s">
        <v>274</v>
      </c>
      <c r="B25" s="5"/>
      <c r="C25" s="5"/>
      <c r="D25" s="7"/>
      <c r="E25" s="7"/>
      <c r="H25" s="7"/>
      <c r="K25" s="26"/>
      <c r="L25" s="24"/>
    </row>
    <row r="26" spans="1:12" x14ac:dyDescent="0.25">
      <c r="A26" s="5"/>
      <c r="B26" s="37" t="s">
        <v>187</v>
      </c>
      <c r="C26" s="38" t="s">
        <v>188</v>
      </c>
      <c r="D26" s="39">
        <v>10.26</v>
      </c>
      <c r="E26" s="39">
        <v>5.25</v>
      </c>
      <c r="F26" s="39">
        <v>37.07</v>
      </c>
      <c r="G26" s="39">
        <v>374.5</v>
      </c>
      <c r="H26" s="39">
        <v>0</v>
      </c>
      <c r="I26" s="39">
        <v>0</v>
      </c>
      <c r="J26" s="39">
        <v>0</v>
      </c>
      <c r="K26" s="41">
        <f t="shared" ref="K26:K27" si="9">J26-H26</f>
        <v>0</v>
      </c>
      <c r="L26" s="42"/>
    </row>
    <row r="27" spans="1:12" x14ac:dyDescent="0.25">
      <c r="A27" s="5"/>
      <c r="B27" s="37" t="s">
        <v>189</v>
      </c>
      <c r="C27" s="38" t="s">
        <v>190</v>
      </c>
      <c r="D27" s="39">
        <v>2700</v>
      </c>
      <c r="E27" s="39">
        <v>2825</v>
      </c>
      <c r="F27" s="39">
        <v>3150</v>
      </c>
      <c r="G27" s="40">
        <v>1200</v>
      </c>
      <c r="H27" s="39">
        <v>2000</v>
      </c>
      <c r="I27" s="39">
        <v>0</v>
      </c>
      <c r="J27" s="39">
        <v>2000</v>
      </c>
      <c r="K27" s="41">
        <f t="shared" si="9"/>
        <v>0</v>
      </c>
      <c r="L27" s="42">
        <f t="shared" ref="L27" si="10">K27/H27</f>
        <v>0</v>
      </c>
    </row>
    <row r="28" spans="1:12" x14ac:dyDescent="0.25">
      <c r="A28" s="5"/>
      <c r="B28" s="5"/>
      <c r="C28" s="5"/>
      <c r="D28" s="7"/>
      <c r="E28" s="7"/>
      <c r="F28" s="7"/>
      <c r="H28" s="7"/>
      <c r="K28" s="26"/>
      <c r="L28" s="24"/>
    </row>
    <row r="29" spans="1:12" x14ac:dyDescent="0.25">
      <c r="A29" s="5" t="s">
        <v>275</v>
      </c>
      <c r="B29" s="5"/>
      <c r="C29" s="5"/>
      <c r="D29" s="7"/>
      <c r="E29" s="7"/>
      <c r="F29" s="7"/>
      <c r="H29" s="7"/>
      <c r="K29" s="26"/>
      <c r="L29" s="24"/>
    </row>
    <row r="30" spans="1:12" x14ac:dyDescent="0.25">
      <c r="A30" s="5"/>
      <c r="B30" s="37" t="s">
        <v>191</v>
      </c>
      <c r="C30" s="38" t="s">
        <v>192</v>
      </c>
      <c r="D30" s="39">
        <v>43401.5</v>
      </c>
      <c r="E30" s="39">
        <v>34780</v>
      </c>
      <c r="F30" s="39">
        <v>53757</v>
      </c>
      <c r="G30" s="39">
        <v>44061</v>
      </c>
      <c r="H30" s="39">
        <v>50000</v>
      </c>
      <c r="I30" s="39">
        <v>52969.5</v>
      </c>
      <c r="J30" s="39">
        <v>50000</v>
      </c>
      <c r="K30" s="41">
        <f>J30-H30</f>
        <v>0</v>
      </c>
      <c r="L30" s="42">
        <f>K30/H30</f>
        <v>0</v>
      </c>
    </row>
    <row r="31" spans="1:12" x14ac:dyDescent="0.25">
      <c r="A31" s="5"/>
      <c r="B31" s="5"/>
      <c r="C31" s="5"/>
      <c r="D31" s="7"/>
      <c r="E31" s="7"/>
      <c r="F31" s="7"/>
      <c r="H31" s="7"/>
      <c r="K31" s="26"/>
      <c r="L31" s="24"/>
    </row>
    <row r="32" spans="1:12" x14ac:dyDescent="0.25">
      <c r="A32" s="5" t="s">
        <v>276</v>
      </c>
      <c r="B32" s="5"/>
      <c r="C32" s="5"/>
      <c r="D32" s="7"/>
      <c r="E32" s="7"/>
      <c r="F32" s="7"/>
      <c r="H32" s="7"/>
      <c r="K32" s="26"/>
      <c r="L32" s="24"/>
    </row>
    <row r="33" spans="1:12" x14ac:dyDescent="0.25">
      <c r="A33" s="5"/>
      <c r="B33" s="37" t="s">
        <v>193</v>
      </c>
      <c r="C33" s="38" t="s">
        <v>194</v>
      </c>
      <c r="D33" s="39">
        <v>56971</v>
      </c>
      <c r="E33" s="39">
        <v>54124</v>
      </c>
      <c r="F33" s="39">
        <v>53423</v>
      </c>
      <c r="G33" s="39">
        <v>63077.89</v>
      </c>
      <c r="H33" s="39">
        <v>50000</v>
      </c>
      <c r="I33" s="39">
        <v>49246</v>
      </c>
      <c r="J33" s="39">
        <v>55000</v>
      </c>
      <c r="K33" s="41">
        <f>J33-H33</f>
        <v>5000</v>
      </c>
      <c r="L33" s="42">
        <f>K33/H33</f>
        <v>0.1</v>
      </c>
    </row>
    <row r="34" spans="1:12" x14ac:dyDescent="0.25">
      <c r="A34" s="5"/>
      <c r="B34" s="5"/>
      <c r="C34" s="5"/>
      <c r="D34" s="7"/>
      <c r="E34" s="7"/>
      <c r="F34" s="7"/>
      <c r="H34" s="7"/>
      <c r="K34" s="26"/>
      <c r="L34" s="24"/>
    </row>
    <row r="35" spans="1:12" x14ac:dyDescent="0.25">
      <c r="A35" s="5" t="s">
        <v>259</v>
      </c>
      <c r="B35" s="5"/>
      <c r="C35" s="5"/>
      <c r="D35" s="7"/>
      <c r="E35" s="7"/>
      <c r="F35" s="7"/>
      <c r="H35" s="7"/>
      <c r="K35" s="26"/>
      <c r="L35" s="24"/>
    </row>
    <row r="36" spans="1:12" x14ac:dyDescent="0.25">
      <c r="A36" s="5"/>
      <c r="B36" s="37" t="s">
        <v>195</v>
      </c>
      <c r="C36" s="38" t="s">
        <v>196</v>
      </c>
      <c r="D36" s="39">
        <v>41173</v>
      </c>
      <c r="E36" s="39">
        <v>29254</v>
      </c>
      <c r="F36" s="39">
        <v>23953</v>
      </c>
      <c r="G36" s="40">
        <v>39188</v>
      </c>
      <c r="H36" s="39">
        <v>40000</v>
      </c>
      <c r="I36" s="40">
        <v>39786</v>
      </c>
      <c r="J36" s="39">
        <v>40000</v>
      </c>
      <c r="K36" s="41">
        <f t="shared" ref="K36:K39" si="11">J36-H36</f>
        <v>0</v>
      </c>
      <c r="L36" s="42">
        <f t="shared" ref="L36:L39" si="12">K36/H36</f>
        <v>0</v>
      </c>
    </row>
    <row r="37" spans="1:12" ht="30" customHeight="1" x14ac:dyDescent="0.25">
      <c r="A37" s="5"/>
      <c r="B37" s="37" t="s">
        <v>197</v>
      </c>
      <c r="C37" s="38" t="s">
        <v>198</v>
      </c>
      <c r="D37" s="39">
        <f>55570.35+10.25</f>
        <v>55580.6</v>
      </c>
      <c r="E37" s="39">
        <v>52225.5</v>
      </c>
      <c r="F37" s="39">
        <v>42180.79</v>
      </c>
      <c r="G37" s="39">
        <v>47954.76</v>
      </c>
      <c r="H37" s="39">
        <v>42500</v>
      </c>
      <c r="I37" s="39">
        <v>11322.55</v>
      </c>
      <c r="J37" s="39">
        <v>44000</v>
      </c>
      <c r="K37" s="41">
        <f t="shared" si="11"/>
        <v>1500</v>
      </c>
      <c r="L37" s="42">
        <f t="shared" si="12"/>
        <v>3.5294117647058823E-2</v>
      </c>
    </row>
    <row r="38" spans="1:12" x14ac:dyDescent="0.25">
      <c r="A38" s="5"/>
      <c r="B38" s="37" t="s">
        <v>199</v>
      </c>
      <c r="C38" s="38" t="s">
        <v>200</v>
      </c>
      <c r="D38" s="39">
        <v>2150</v>
      </c>
      <c r="E38" s="39">
        <v>3650</v>
      </c>
      <c r="F38" s="39">
        <v>3650</v>
      </c>
      <c r="G38" s="39">
        <v>3960</v>
      </c>
      <c r="H38" s="39">
        <v>3300</v>
      </c>
      <c r="I38" s="39">
        <v>2675</v>
      </c>
      <c r="J38" s="39">
        <v>3600</v>
      </c>
      <c r="K38" s="41">
        <f t="shared" si="11"/>
        <v>300</v>
      </c>
      <c r="L38" s="42">
        <f t="shared" si="12"/>
        <v>9.0909090909090912E-2</v>
      </c>
    </row>
    <row r="39" spans="1:12" x14ac:dyDescent="0.25">
      <c r="A39" s="5"/>
      <c r="B39" s="37" t="s">
        <v>201</v>
      </c>
      <c r="C39" s="38" t="s">
        <v>202</v>
      </c>
      <c r="D39" s="39">
        <v>36553.199999999997</v>
      </c>
      <c r="E39" s="39">
        <v>36364.94</v>
      </c>
      <c r="F39" s="39">
        <v>41517.08</v>
      </c>
      <c r="G39" s="39">
        <v>42393.15</v>
      </c>
      <c r="H39" s="39">
        <v>40000</v>
      </c>
      <c r="I39" s="39">
        <v>42251.92</v>
      </c>
      <c r="J39" s="39">
        <v>40000</v>
      </c>
      <c r="K39" s="41">
        <f t="shared" si="11"/>
        <v>0</v>
      </c>
      <c r="L39" s="42">
        <f t="shared" si="12"/>
        <v>0</v>
      </c>
    </row>
    <row r="40" spans="1:12" x14ac:dyDescent="0.25">
      <c r="A40" s="5"/>
      <c r="B40" s="5"/>
      <c r="C40" s="5"/>
      <c r="D40" s="7"/>
      <c r="E40" s="7"/>
      <c r="F40" s="7"/>
      <c r="H40" s="7"/>
      <c r="K40" s="26"/>
      <c r="L40" s="24"/>
    </row>
    <row r="41" spans="1:12" x14ac:dyDescent="0.25">
      <c r="A41" s="5" t="s">
        <v>261</v>
      </c>
      <c r="B41" s="5"/>
      <c r="C41" s="5"/>
      <c r="D41" s="7"/>
      <c r="E41" s="7"/>
      <c r="F41" s="7"/>
      <c r="H41" s="7"/>
      <c r="K41" s="26"/>
      <c r="L41" s="24"/>
    </row>
    <row r="42" spans="1:12" x14ac:dyDescent="0.25">
      <c r="A42" s="5"/>
      <c r="B42" s="37" t="s">
        <v>233</v>
      </c>
      <c r="C42" s="38" t="s">
        <v>234</v>
      </c>
      <c r="D42" s="39">
        <v>2125</v>
      </c>
      <c r="E42" s="39">
        <v>850</v>
      </c>
      <c r="F42" s="39">
        <v>1000</v>
      </c>
      <c r="G42" s="39">
        <v>5550</v>
      </c>
      <c r="H42" s="39">
        <v>2000</v>
      </c>
      <c r="I42" s="39">
        <v>3100</v>
      </c>
      <c r="J42" s="39">
        <v>2000</v>
      </c>
      <c r="K42" s="41">
        <f t="shared" ref="K42:K47" si="13">J42-H42</f>
        <v>0</v>
      </c>
      <c r="L42" s="42">
        <f t="shared" ref="L42:L47" si="14">K42/H42</f>
        <v>0</v>
      </c>
    </row>
    <row r="43" spans="1:12" x14ac:dyDescent="0.25">
      <c r="A43" s="5"/>
      <c r="B43" s="37" t="s">
        <v>235</v>
      </c>
      <c r="C43" s="38" t="s">
        <v>236</v>
      </c>
      <c r="D43" s="39">
        <v>2525</v>
      </c>
      <c r="E43" s="39">
        <v>1450</v>
      </c>
      <c r="F43" s="39">
        <v>2650</v>
      </c>
      <c r="G43" s="39">
        <v>13875.75</v>
      </c>
      <c r="H43" s="39">
        <v>3000</v>
      </c>
      <c r="I43" s="39">
        <v>4850</v>
      </c>
      <c r="J43" s="39">
        <v>3000</v>
      </c>
      <c r="K43" s="41">
        <f t="shared" si="13"/>
        <v>0</v>
      </c>
      <c r="L43" s="42">
        <f t="shared" si="14"/>
        <v>0</v>
      </c>
    </row>
    <row r="44" spans="1:12" x14ac:dyDescent="0.25">
      <c r="A44" s="5"/>
      <c r="B44" s="37" t="s">
        <v>321</v>
      </c>
      <c r="C44" s="38" t="s">
        <v>322</v>
      </c>
      <c r="D44" s="39">
        <v>0</v>
      </c>
      <c r="E44" s="39">
        <v>0</v>
      </c>
      <c r="F44" s="39">
        <v>0</v>
      </c>
      <c r="G44" s="39">
        <v>1800</v>
      </c>
      <c r="H44" s="39">
        <v>1500</v>
      </c>
      <c r="I44" s="39">
        <v>2300</v>
      </c>
      <c r="J44" s="39">
        <v>1500</v>
      </c>
      <c r="K44" s="41">
        <f t="shared" si="13"/>
        <v>0</v>
      </c>
      <c r="L44" s="42">
        <f t="shared" si="14"/>
        <v>0</v>
      </c>
    </row>
    <row r="45" spans="1:12" x14ac:dyDescent="0.25">
      <c r="A45" s="5"/>
      <c r="B45" s="37" t="s">
        <v>203</v>
      </c>
      <c r="C45" s="38" t="s">
        <v>204</v>
      </c>
      <c r="D45" s="39">
        <v>1975</v>
      </c>
      <c r="E45" s="39">
        <v>1950</v>
      </c>
      <c r="F45" s="39">
        <v>600</v>
      </c>
      <c r="G45" s="39">
        <v>325</v>
      </c>
      <c r="H45" s="39">
        <v>325</v>
      </c>
      <c r="I45" s="39">
        <v>0</v>
      </c>
      <c r="J45" s="39">
        <v>0</v>
      </c>
      <c r="K45" s="41">
        <f t="shared" si="13"/>
        <v>-325</v>
      </c>
      <c r="L45" s="42">
        <f t="shared" si="14"/>
        <v>-1</v>
      </c>
    </row>
    <row r="46" spans="1:12" x14ac:dyDescent="0.25">
      <c r="A46" s="5"/>
      <c r="B46" s="37" t="s">
        <v>323</v>
      </c>
      <c r="C46" s="38" t="s">
        <v>324</v>
      </c>
      <c r="D46" s="39">
        <v>0</v>
      </c>
      <c r="E46" s="39">
        <v>0</v>
      </c>
      <c r="F46" s="39">
        <v>0</v>
      </c>
      <c r="G46" s="39">
        <v>4511.55</v>
      </c>
      <c r="H46" s="39">
        <v>4200</v>
      </c>
      <c r="I46" s="39">
        <v>8465.89</v>
      </c>
      <c r="J46" s="39">
        <v>12000</v>
      </c>
      <c r="K46" s="41">
        <f t="shared" si="13"/>
        <v>7800</v>
      </c>
      <c r="L46" s="42">
        <f t="shared" si="14"/>
        <v>1.8571428571428572</v>
      </c>
    </row>
    <row r="47" spans="1:12" x14ac:dyDescent="0.25">
      <c r="A47" s="5"/>
      <c r="B47" s="43" t="s">
        <v>292</v>
      </c>
      <c r="C47" s="44" t="s">
        <v>293</v>
      </c>
      <c r="D47" s="45">
        <v>0</v>
      </c>
      <c r="E47" s="45">
        <v>23214.03</v>
      </c>
      <c r="F47" s="45">
        <v>325</v>
      </c>
      <c r="G47" s="45">
        <v>17850</v>
      </c>
      <c r="H47" s="45">
        <v>18000</v>
      </c>
      <c r="I47" s="45">
        <v>18000</v>
      </c>
      <c r="J47" s="45">
        <v>18000</v>
      </c>
      <c r="K47" s="46">
        <f t="shared" si="13"/>
        <v>0</v>
      </c>
      <c r="L47" s="47">
        <f t="shared" si="14"/>
        <v>0</v>
      </c>
    </row>
    <row r="48" spans="1:12" x14ac:dyDescent="0.25">
      <c r="A48" s="13" t="s">
        <v>240</v>
      </c>
      <c r="B48" s="13"/>
      <c r="C48" s="13"/>
      <c r="D48" s="14">
        <f>SUM(D26:D47)</f>
        <v>245164.56</v>
      </c>
      <c r="E48" s="14">
        <f>SUM(E26:E47)</f>
        <v>240692.72</v>
      </c>
      <c r="F48" s="14">
        <f>SUM(F26:F47)</f>
        <v>226242.94</v>
      </c>
      <c r="G48" s="14">
        <f>SUM(I26:I47)</f>
        <v>234966.86</v>
      </c>
      <c r="H48" s="14">
        <f>SUM(H26:H47)</f>
        <v>256825</v>
      </c>
      <c r="I48" s="14">
        <f>SUM(I26:I47)</f>
        <v>234966.86</v>
      </c>
      <c r="J48" s="14">
        <f>SUM(J26:J47)</f>
        <v>271100</v>
      </c>
      <c r="K48" s="14">
        <f>SUM(K26:K47)</f>
        <v>14275</v>
      </c>
      <c r="L48" s="28">
        <f>K48/G48</f>
        <v>6.0753248351703731E-2</v>
      </c>
    </row>
    <row r="49" spans="1:12" x14ac:dyDescent="0.25">
      <c r="A49" s="5"/>
      <c r="B49" s="5"/>
      <c r="C49" s="5"/>
      <c r="D49" s="7"/>
      <c r="E49" s="7"/>
      <c r="H49" s="7"/>
      <c r="K49" s="26"/>
      <c r="L49" s="24"/>
    </row>
    <row r="50" spans="1:12" x14ac:dyDescent="0.25">
      <c r="A50" s="12" t="s">
        <v>282</v>
      </c>
      <c r="B50" s="5"/>
      <c r="C50" s="5"/>
      <c r="D50" s="7"/>
      <c r="E50" s="7"/>
      <c r="H50" s="7"/>
      <c r="K50" s="26"/>
      <c r="L50" s="24"/>
    </row>
    <row r="51" spans="1:12" x14ac:dyDescent="0.25">
      <c r="A51" s="5" t="s">
        <v>277</v>
      </c>
      <c r="B51" s="5"/>
      <c r="C51" s="5"/>
      <c r="D51" s="7"/>
      <c r="E51" s="7"/>
      <c r="H51" s="7"/>
      <c r="K51" s="26"/>
      <c r="L51" s="24"/>
    </row>
    <row r="52" spans="1:12" x14ac:dyDescent="0.25">
      <c r="A52" s="5"/>
      <c r="B52" s="37" t="s">
        <v>205</v>
      </c>
      <c r="C52" s="38" t="s">
        <v>206</v>
      </c>
      <c r="D52" s="39">
        <v>61.87</v>
      </c>
      <c r="E52" s="39">
        <v>16662.45</v>
      </c>
      <c r="F52" s="39">
        <v>64078.69</v>
      </c>
      <c r="G52" s="39">
        <v>56416.36</v>
      </c>
      <c r="H52" s="39">
        <v>50000</v>
      </c>
      <c r="I52" s="39">
        <v>68834.63</v>
      </c>
      <c r="J52" s="39">
        <v>65000</v>
      </c>
      <c r="K52" s="41">
        <f t="shared" ref="K52:K53" si="15">J52-H52</f>
        <v>15000</v>
      </c>
      <c r="L52" s="42">
        <f t="shared" ref="L52:L53" si="16">K52/H52</f>
        <v>0.3</v>
      </c>
    </row>
    <row r="53" spans="1:12" x14ac:dyDescent="0.25">
      <c r="A53" s="5"/>
      <c r="B53" s="37" t="s">
        <v>207</v>
      </c>
      <c r="C53" s="38" t="s">
        <v>208</v>
      </c>
      <c r="D53" s="39">
        <v>800</v>
      </c>
      <c r="E53" s="39">
        <v>16360.1</v>
      </c>
      <c r="F53" s="39">
        <v>13500</v>
      </c>
      <c r="G53" s="39">
        <v>11200</v>
      </c>
      <c r="H53" s="39">
        <v>9600</v>
      </c>
      <c r="I53" s="39">
        <v>8000</v>
      </c>
      <c r="J53" s="39">
        <v>9600</v>
      </c>
      <c r="K53" s="41">
        <f t="shared" si="15"/>
        <v>0</v>
      </c>
      <c r="L53" s="42">
        <f t="shared" si="16"/>
        <v>0</v>
      </c>
    </row>
    <row r="54" spans="1:12" x14ac:dyDescent="0.25">
      <c r="A54" s="5"/>
      <c r="B54" s="5"/>
      <c r="C54" s="5"/>
      <c r="D54" s="7"/>
      <c r="E54" s="7"/>
      <c r="F54" s="7"/>
      <c r="H54" s="7"/>
      <c r="K54" s="26"/>
      <c r="L54" s="24"/>
    </row>
    <row r="55" spans="1:12" x14ac:dyDescent="0.25">
      <c r="A55" s="5" t="s">
        <v>278</v>
      </c>
      <c r="B55" s="5"/>
      <c r="C55" s="5"/>
      <c r="D55" s="7"/>
      <c r="E55" s="7"/>
      <c r="F55" s="7"/>
      <c r="H55" s="7"/>
      <c r="K55" s="26"/>
      <c r="L55" s="24"/>
    </row>
    <row r="56" spans="1:12" x14ac:dyDescent="0.25">
      <c r="A56" s="5"/>
      <c r="B56" s="37" t="s">
        <v>209</v>
      </c>
      <c r="C56" s="38" t="s">
        <v>210</v>
      </c>
      <c r="D56" s="39">
        <v>0</v>
      </c>
      <c r="E56" s="39">
        <v>600</v>
      </c>
      <c r="F56" s="39">
        <v>300</v>
      </c>
      <c r="G56" s="39">
        <v>150</v>
      </c>
      <c r="H56" s="39">
        <v>450</v>
      </c>
      <c r="I56" s="39">
        <v>600</v>
      </c>
      <c r="J56" s="39">
        <v>600</v>
      </c>
      <c r="K56" s="41">
        <f t="shared" ref="K56:K59" si="17">J56-H56</f>
        <v>150</v>
      </c>
      <c r="L56" s="42">
        <f t="shared" ref="L56:L59" si="18">K56/H56</f>
        <v>0.33333333333333331</v>
      </c>
    </row>
    <row r="57" spans="1:12" x14ac:dyDescent="0.25">
      <c r="A57" s="5"/>
      <c r="B57" s="37" t="s">
        <v>211</v>
      </c>
      <c r="C57" s="38" t="s">
        <v>212</v>
      </c>
      <c r="D57" s="39">
        <v>231651.76</v>
      </c>
      <c r="E57" s="39">
        <v>661954.05000000005</v>
      </c>
      <c r="F57" s="39">
        <v>346863.37</v>
      </c>
      <c r="G57" s="39">
        <v>310430.57</v>
      </c>
      <c r="H57" s="39">
        <v>250000</v>
      </c>
      <c r="I57" s="39">
        <v>318897.61</v>
      </c>
      <c r="J57" s="39">
        <v>335000</v>
      </c>
      <c r="K57" s="41">
        <f t="shared" si="17"/>
        <v>85000</v>
      </c>
      <c r="L57" s="42">
        <f t="shared" si="18"/>
        <v>0.34</v>
      </c>
    </row>
    <row r="58" spans="1:12" x14ac:dyDescent="0.25">
      <c r="A58" s="5"/>
      <c r="B58" s="37" t="s">
        <v>213</v>
      </c>
      <c r="C58" s="38" t="s">
        <v>214</v>
      </c>
      <c r="D58" s="39">
        <v>3000</v>
      </c>
      <c r="E58" s="39">
        <v>9900</v>
      </c>
      <c r="F58" s="39">
        <v>6000</v>
      </c>
      <c r="G58" s="39">
        <v>7800</v>
      </c>
      <c r="H58" s="39">
        <v>7000</v>
      </c>
      <c r="I58" s="39">
        <v>4800</v>
      </c>
      <c r="J58" s="39">
        <v>7000</v>
      </c>
      <c r="K58" s="41">
        <f t="shared" si="17"/>
        <v>0</v>
      </c>
      <c r="L58" s="42">
        <f t="shared" si="18"/>
        <v>0</v>
      </c>
    </row>
    <row r="59" spans="1:12" x14ac:dyDescent="0.25">
      <c r="A59" s="5"/>
      <c r="B59" s="37" t="s">
        <v>230</v>
      </c>
      <c r="C59" s="38" t="s">
        <v>231</v>
      </c>
      <c r="D59" s="39">
        <f>29197.46+34900</f>
        <v>64097.46</v>
      </c>
      <c r="E59" s="39">
        <v>143325</v>
      </c>
      <c r="F59" s="39">
        <v>49265</v>
      </c>
      <c r="G59" s="39">
        <v>22100</v>
      </c>
      <c r="H59" s="39">
        <v>7000</v>
      </c>
      <c r="I59" s="39">
        <v>34640</v>
      </c>
      <c r="J59" s="39">
        <v>7000</v>
      </c>
      <c r="K59" s="41">
        <f t="shared" si="17"/>
        <v>0</v>
      </c>
      <c r="L59" s="42">
        <f t="shared" si="18"/>
        <v>0</v>
      </c>
    </row>
    <row r="60" spans="1:12" x14ac:dyDescent="0.25">
      <c r="A60" s="5"/>
      <c r="B60" s="5"/>
      <c r="C60" s="5"/>
      <c r="D60" s="7"/>
      <c r="E60" s="7"/>
      <c r="F60" s="7"/>
      <c r="H60" s="7"/>
      <c r="K60" s="26"/>
      <c r="L60" s="24"/>
    </row>
    <row r="61" spans="1:12" x14ac:dyDescent="0.25">
      <c r="A61" s="5" t="s">
        <v>279</v>
      </c>
      <c r="B61" s="5"/>
      <c r="C61" s="5"/>
      <c r="D61" s="7"/>
      <c r="E61" s="7"/>
      <c r="F61" s="7"/>
      <c r="H61" s="7"/>
      <c r="K61" s="26"/>
      <c r="L61" s="24"/>
    </row>
    <row r="62" spans="1:12" x14ac:dyDescent="0.25">
      <c r="A62" s="5"/>
      <c r="B62" s="37" t="s">
        <v>215</v>
      </c>
      <c r="C62" s="38" t="s">
        <v>335</v>
      </c>
      <c r="D62" s="39">
        <f>34913.01+9229</f>
        <v>44142.01</v>
      </c>
      <c r="E62" s="39">
        <v>101809</v>
      </c>
      <c r="F62" s="39">
        <v>182261.51</v>
      </c>
      <c r="G62" s="40">
        <v>128534</v>
      </c>
      <c r="H62" s="39">
        <v>130000</v>
      </c>
      <c r="I62" s="39">
        <v>97218</v>
      </c>
      <c r="J62" s="39">
        <v>160000</v>
      </c>
      <c r="K62" s="41">
        <f>J62-H62</f>
        <v>30000</v>
      </c>
      <c r="L62" s="42">
        <f>K62/H62</f>
        <v>0.23076923076923078</v>
      </c>
    </row>
    <row r="63" spans="1:12" x14ac:dyDescent="0.25">
      <c r="A63" s="5"/>
      <c r="B63" s="5"/>
      <c r="C63" s="5"/>
      <c r="D63" s="7"/>
      <c r="E63" s="7"/>
      <c r="F63" s="7"/>
      <c r="H63" s="7"/>
      <c r="K63" s="26"/>
      <c r="L63" s="24"/>
    </row>
    <row r="64" spans="1:12" x14ac:dyDescent="0.25">
      <c r="A64" s="5" t="s">
        <v>280</v>
      </c>
      <c r="B64" s="5"/>
      <c r="C64" s="5"/>
      <c r="D64" s="7"/>
      <c r="E64" s="7"/>
      <c r="F64" s="7"/>
      <c r="H64" s="7"/>
      <c r="K64" s="26"/>
      <c r="L64" s="24"/>
    </row>
    <row r="65" spans="1:12" x14ac:dyDescent="0.25">
      <c r="A65" s="5"/>
      <c r="B65" s="37" t="s">
        <v>216</v>
      </c>
      <c r="C65" s="38" t="s">
        <v>217</v>
      </c>
      <c r="D65" s="39">
        <v>4790.45</v>
      </c>
      <c r="E65" s="39">
        <v>3482.15</v>
      </c>
      <c r="F65" s="39">
        <v>4173.3100000000004</v>
      </c>
      <c r="G65" s="39">
        <v>1609.9</v>
      </c>
      <c r="H65" s="39">
        <v>3500</v>
      </c>
      <c r="I65" s="39">
        <v>2056.89</v>
      </c>
      <c r="J65" s="39">
        <v>3500</v>
      </c>
      <c r="K65" s="41">
        <f t="shared" ref="K65:K67" si="19">J65-H65</f>
        <v>0</v>
      </c>
      <c r="L65" s="42">
        <f t="shared" ref="L65:L67" si="20">K65/H65</f>
        <v>0</v>
      </c>
    </row>
    <row r="66" spans="1:12" x14ac:dyDescent="0.25">
      <c r="A66" s="5"/>
      <c r="B66" s="37" t="s">
        <v>237</v>
      </c>
      <c r="C66" s="38" t="s">
        <v>238</v>
      </c>
      <c r="D66" s="39">
        <v>7668</v>
      </c>
      <c r="E66" s="39">
        <v>6967.47</v>
      </c>
      <c r="F66" s="39">
        <v>18760</v>
      </c>
      <c r="G66" s="39">
        <v>8793.91</v>
      </c>
      <c r="H66" s="39">
        <v>7500</v>
      </c>
      <c r="I66" s="39">
        <v>6630.4</v>
      </c>
      <c r="J66" s="39">
        <v>1400</v>
      </c>
      <c r="K66" s="41">
        <f t="shared" si="19"/>
        <v>-6100</v>
      </c>
      <c r="L66" s="42">
        <f t="shared" si="20"/>
        <v>-0.81333333333333335</v>
      </c>
    </row>
    <row r="67" spans="1:12" x14ac:dyDescent="0.25">
      <c r="A67" s="5"/>
      <c r="B67" s="37" t="s">
        <v>218</v>
      </c>
      <c r="C67" s="38" t="s">
        <v>219</v>
      </c>
      <c r="D67" s="39">
        <v>10812.2</v>
      </c>
      <c r="E67" s="39">
        <v>9786.93</v>
      </c>
      <c r="F67" s="39">
        <v>10379.49</v>
      </c>
      <c r="G67" s="39">
        <v>10350.549999999999</v>
      </c>
      <c r="H67" s="39">
        <v>9500</v>
      </c>
      <c r="I67" s="39">
        <v>7408.8</v>
      </c>
      <c r="J67" s="39">
        <v>9500</v>
      </c>
      <c r="K67" s="41">
        <f t="shared" si="19"/>
        <v>0</v>
      </c>
      <c r="L67" s="42">
        <f t="shared" si="20"/>
        <v>0</v>
      </c>
    </row>
    <row r="68" spans="1:12" x14ac:dyDescent="0.25">
      <c r="A68" s="5"/>
      <c r="B68" s="5"/>
      <c r="C68" s="5"/>
      <c r="D68" s="7"/>
      <c r="E68" s="7"/>
      <c r="F68" s="7"/>
      <c r="H68" s="7"/>
      <c r="K68" s="26"/>
      <c r="L68" s="24"/>
    </row>
    <row r="69" spans="1:12" x14ac:dyDescent="0.25">
      <c r="A69" s="5"/>
      <c r="B69" s="5" t="s">
        <v>281</v>
      </c>
      <c r="C69" s="5"/>
      <c r="D69" s="7"/>
      <c r="E69" s="7"/>
      <c r="F69" s="7"/>
      <c r="H69" s="7"/>
      <c r="K69" s="26"/>
      <c r="L69" s="24"/>
    </row>
    <row r="70" spans="1:12" x14ac:dyDescent="0.25">
      <c r="A70" s="5"/>
      <c r="B70" s="37" t="s">
        <v>286</v>
      </c>
      <c r="C70" s="38" t="s">
        <v>287</v>
      </c>
      <c r="D70" s="39">
        <f>13062+9394.09+389.77</f>
        <v>22845.86</v>
      </c>
      <c r="E70" s="39">
        <v>10162</v>
      </c>
      <c r="F70" s="39">
        <v>13262</v>
      </c>
      <c r="G70" s="39">
        <v>452</v>
      </c>
      <c r="H70" s="39">
        <v>15000</v>
      </c>
      <c r="I70" s="39">
        <v>4000</v>
      </c>
      <c r="J70" s="39">
        <v>1000</v>
      </c>
      <c r="K70" s="41">
        <f t="shared" ref="K70:K73" si="21">J70-H70</f>
        <v>-14000</v>
      </c>
      <c r="L70" s="42">
        <f t="shared" ref="L70:L73" si="22">K70/H70</f>
        <v>-0.93333333333333335</v>
      </c>
    </row>
    <row r="71" spans="1:12" x14ac:dyDescent="0.25">
      <c r="A71" s="5"/>
      <c r="B71" s="37" t="s">
        <v>220</v>
      </c>
      <c r="C71" s="38" t="s">
        <v>221</v>
      </c>
      <c r="D71" s="39">
        <v>3369.76</v>
      </c>
      <c r="E71" s="39">
        <v>3795.3</v>
      </c>
      <c r="F71" s="39">
        <f>39065.9+12455.66</f>
        <v>51521.56</v>
      </c>
      <c r="G71" s="39">
        <v>7309.79</v>
      </c>
      <c r="H71" s="39">
        <v>5000</v>
      </c>
      <c r="I71" s="39">
        <v>2345.87</v>
      </c>
      <c r="J71" s="39">
        <v>5000</v>
      </c>
      <c r="K71" s="41">
        <f t="shared" si="21"/>
        <v>0</v>
      </c>
      <c r="L71" s="42">
        <f t="shared" si="22"/>
        <v>0</v>
      </c>
    </row>
    <row r="72" spans="1:12" x14ac:dyDescent="0.25">
      <c r="A72" s="5"/>
      <c r="B72" s="37" t="s">
        <v>222</v>
      </c>
      <c r="C72" s="38" t="s">
        <v>223</v>
      </c>
      <c r="D72" s="39">
        <f>165000+35000+30000</f>
        <v>230000</v>
      </c>
      <c r="E72" s="39">
        <v>160000</v>
      </c>
      <c r="F72" s="39">
        <v>300000</v>
      </c>
      <c r="G72" s="39">
        <v>300000</v>
      </c>
      <c r="H72" s="39">
        <v>300000</v>
      </c>
      <c r="I72" s="39">
        <v>0</v>
      </c>
      <c r="J72" s="39">
        <v>300000</v>
      </c>
      <c r="K72" s="41">
        <f t="shared" si="21"/>
        <v>0</v>
      </c>
      <c r="L72" s="42">
        <f t="shared" si="22"/>
        <v>0</v>
      </c>
    </row>
    <row r="73" spans="1:12" ht="32.1" customHeight="1" x14ac:dyDescent="0.25">
      <c r="A73" s="5"/>
      <c r="B73" s="43" t="s">
        <v>224</v>
      </c>
      <c r="C73" s="44" t="s">
        <v>225</v>
      </c>
      <c r="D73" s="45">
        <v>92500</v>
      </c>
      <c r="E73" s="45">
        <v>222000</v>
      </c>
      <c r="F73" s="45">
        <v>175000</v>
      </c>
      <c r="G73" s="45">
        <v>125000</v>
      </c>
      <c r="H73" s="45">
        <v>100000</v>
      </c>
      <c r="I73" s="45">
        <v>0</v>
      </c>
      <c r="J73" s="45">
        <v>100000</v>
      </c>
      <c r="K73" s="46">
        <f t="shared" si="21"/>
        <v>0</v>
      </c>
      <c r="L73" s="47">
        <f t="shared" si="22"/>
        <v>0</v>
      </c>
    </row>
    <row r="74" spans="1:12" x14ac:dyDescent="0.25">
      <c r="A74" s="13" t="s">
        <v>240</v>
      </c>
      <c r="B74" s="13"/>
      <c r="C74" s="13"/>
      <c r="D74" s="14">
        <f t="shared" ref="D74:K74" si="23">SUM(D52:D73)</f>
        <v>715739.37000000011</v>
      </c>
      <c r="E74" s="14">
        <f t="shared" si="23"/>
        <v>1366804.4500000002</v>
      </c>
      <c r="F74" s="14">
        <f t="shared" si="23"/>
        <v>1235364.9300000002</v>
      </c>
      <c r="G74" s="14">
        <f t="shared" si="23"/>
        <v>990147.08000000007</v>
      </c>
      <c r="H74" s="14">
        <f t="shared" si="23"/>
        <v>894550</v>
      </c>
      <c r="I74" s="14">
        <f t="shared" si="23"/>
        <v>555432.20000000007</v>
      </c>
      <c r="J74" s="14">
        <f t="shared" si="23"/>
        <v>1004600</v>
      </c>
      <c r="K74" s="14">
        <f t="shared" si="23"/>
        <v>110050</v>
      </c>
      <c r="L74" s="28">
        <f>K74/G74</f>
        <v>0.11114510381629363</v>
      </c>
    </row>
    <row r="75" spans="1:12" x14ac:dyDescent="0.25">
      <c r="A75" s="5"/>
      <c r="B75" s="5"/>
      <c r="C75" s="5"/>
      <c r="D75" s="7"/>
      <c r="E75" s="7"/>
      <c r="H75" s="7"/>
      <c r="K75" s="26"/>
      <c r="L75" s="24"/>
    </row>
    <row r="76" spans="1:12" x14ac:dyDescent="0.25">
      <c r="A76" s="12" t="s">
        <v>283</v>
      </c>
      <c r="B76" s="5"/>
      <c r="C76" s="5"/>
      <c r="D76" s="7"/>
      <c r="E76" s="7"/>
      <c r="H76" s="7"/>
      <c r="K76" s="26"/>
      <c r="L76" s="24"/>
    </row>
    <row r="77" spans="1:12" x14ac:dyDescent="0.25">
      <c r="A77" s="5" t="s">
        <v>274</v>
      </c>
      <c r="B77" s="5"/>
      <c r="C77" s="5"/>
      <c r="D77" s="7"/>
      <c r="E77" s="7"/>
      <c r="F77" s="7"/>
      <c r="H77" s="7"/>
      <c r="K77" s="26"/>
      <c r="L77" s="24"/>
    </row>
    <row r="78" spans="1:12" x14ac:dyDescent="0.25">
      <c r="A78" s="5"/>
      <c r="B78" s="37" t="s">
        <v>226</v>
      </c>
      <c r="C78" s="38" t="s">
        <v>227</v>
      </c>
      <c r="D78" s="39">
        <v>79575</v>
      </c>
      <c r="E78" s="39">
        <v>79575</v>
      </c>
      <c r="F78" s="39">
        <v>79575</v>
      </c>
      <c r="G78" s="39">
        <v>85142</v>
      </c>
      <c r="H78" s="39">
        <v>79575</v>
      </c>
      <c r="I78" s="39">
        <v>85142</v>
      </c>
      <c r="J78" s="39">
        <v>85142</v>
      </c>
      <c r="K78" s="41">
        <f t="shared" ref="K78:K79" si="24">J78-H78</f>
        <v>5567</v>
      </c>
      <c r="L78" s="42">
        <f t="shared" ref="L78:L79" si="25">K78/H78</f>
        <v>6.9959158027018534E-2</v>
      </c>
    </row>
    <row r="79" spans="1:12" x14ac:dyDescent="0.25">
      <c r="A79" s="5"/>
      <c r="B79" s="37" t="s">
        <v>228</v>
      </c>
      <c r="C79" s="38" t="s">
        <v>229</v>
      </c>
      <c r="D79" s="39">
        <v>223433.42</v>
      </c>
      <c r="E79" s="39">
        <v>114132.56</v>
      </c>
      <c r="F79" s="39">
        <v>112051.1</v>
      </c>
      <c r="G79" s="39">
        <v>158660.91</v>
      </c>
      <c r="H79" s="39">
        <v>80000</v>
      </c>
      <c r="I79" s="39">
        <v>191829.79</v>
      </c>
      <c r="J79" s="39">
        <v>140000</v>
      </c>
      <c r="K79" s="41">
        <f t="shared" si="24"/>
        <v>60000</v>
      </c>
      <c r="L79" s="42">
        <f t="shared" si="25"/>
        <v>0.75</v>
      </c>
    </row>
    <row r="80" spans="1:12" s="5" customFormat="1" x14ac:dyDescent="0.25">
      <c r="D80" s="7"/>
      <c r="E80" s="7"/>
      <c r="F80" s="7"/>
      <c r="G80" s="7"/>
      <c r="H80" s="7"/>
      <c r="I80" s="7"/>
      <c r="J80" s="7"/>
      <c r="K80" s="26"/>
      <c r="L80" s="24"/>
    </row>
    <row r="81" spans="1:12" s="5" customFormat="1" x14ac:dyDescent="0.25">
      <c r="A81" s="5" t="s">
        <v>284</v>
      </c>
      <c r="D81" s="7"/>
      <c r="E81" s="7"/>
      <c r="F81" s="7"/>
      <c r="G81" s="7"/>
      <c r="H81" s="7"/>
      <c r="I81" s="7"/>
      <c r="J81" s="7"/>
      <c r="K81" s="26"/>
      <c r="L81" s="24"/>
    </row>
    <row r="82" spans="1:12" s="5" customFormat="1" x14ac:dyDescent="0.25">
      <c r="B82" s="37" t="s">
        <v>285</v>
      </c>
      <c r="C82" s="38" t="s">
        <v>291</v>
      </c>
      <c r="D82" s="39">
        <v>144535.10999999999</v>
      </c>
      <c r="E82" s="39">
        <v>0</v>
      </c>
      <c r="F82" s="39">
        <v>0</v>
      </c>
      <c r="G82" s="39">
        <v>169959.85</v>
      </c>
      <c r="H82" s="39">
        <v>170000</v>
      </c>
      <c r="I82" s="39">
        <v>180567.02</v>
      </c>
      <c r="J82" s="39">
        <v>180000</v>
      </c>
      <c r="K82" s="41">
        <f>J82-H82</f>
        <v>10000</v>
      </c>
      <c r="L82" s="42">
        <f>K82/H82</f>
        <v>5.8823529411764705E-2</v>
      </c>
    </row>
    <row r="83" spans="1:12" s="5" customFormat="1" x14ac:dyDescent="0.25">
      <c r="D83" s="7"/>
      <c r="E83" s="7"/>
      <c r="F83" s="7"/>
      <c r="G83" s="7"/>
      <c r="H83" s="7"/>
      <c r="I83" s="7"/>
      <c r="J83" s="7"/>
      <c r="K83" s="26"/>
      <c r="L83" s="24"/>
    </row>
    <row r="84" spans="1:12" s="5" customFormat="1" x14ac:dyDescent="0.25">
      <c r="A84" s="13" t="s">
        <v>240</v>
      </c>
      <c r="B84" s="13"/>
      <c r="C84" s="13"/>
      <c r="D84" s="14">
        <f t="shared" ref="D84:K84" si="26">SUM(D78:D83)</f>
        <v>447543.53</v>
      </c>
      <c r="E84" s="14">
        <f t="shared" si="26"/>
        <v>193707.56</v>
      </c>
      <c r="F84" s="14">
        <f t="shared" si="26"/>
        <v>191626.1</v>
      </c>
      <c r="G84" s="14">
        <f t="shared" si="26"/>
        <v>413762.76</v>
      </c>
      <c r="H84" s="14">
        <f t="shared" si="26"/>
        <v>329575</v>
      </c>
      <c r="I84" s="14">
        <f t="shared" si="26"/>
        <v>457538.81000000006</v>
      </c>
      <c r="J84" s="14">
        <f t="shared" si="26"/>
        <v>405142</v>
      </c>
      <c r="K84" s="14">
        <f t="shared" si="26"/>
        <v>75567</v>
      </c>
      <c r="L84" s="28">
        <f>K84/G84</f>
        <v>0.18263364252500636</v>
      </c>
    </row>
    <row r="85" spans="1:12" s="5" customFormat="1" x14ac:dyDescent="0.25">
      <c r="D85" s="7"/>
      <c r="E85" s="7"/>
      <c r="G85" s="7"/>
      <c r="H85" s="7"/>
      <c r="I85" s="7"/>
      <c r="J85" s="7"/>
      <c r="K85" s="26"/>
      <c r="L85" s="24"/>
    </row>
    <row r="86" spans="1:12" s="5" customFormat="1" x14ac:dyDescent="0.25">
      <c r="A86" s="12" t="s">
        <v>288</v>
      </c>
      <c r="D86" s="7"/>
      <c r="E86" s="7"/>
      <c r="F86" s="7"/>
      <c r="G86" s="7">
        <v>0</v>
      </c>
      <c r="H86" s="7"/>
      <c r="I86" s="7"/>
      <c r="J86" s="7"/>
      <c r="K86" s="26"/>
      <c r="L86" s="24"/>
    </row>
    <row r="87" spans="1:12" s="9" customFormat="1" x14ac:dyDescent="0.25">
      <c r="B87" s="43" t="s">
        <v>289</v>
      </c>
      <c r="C87" s="44" t="s">
        <v>290</v>
      </c>
      <c r="D87" s="45">
        <v>0</v>
      </c>
      <c r="E87" s="45">
        <v>0</v>
      </c>
      <c r="F87" s="45">
        <v>1800000</v>
      </c>
      <c r="G87" s="48">
        <v>0</v>
      </c>
      <c r="H87" s="45">
        <v>0</v>
      </c>
      <c r="I87" s="45">
        <v>0</v>
      </c>
      <c r="J87" s="45"/>
      <c r="K87" s="46">
        <f>J87-H87</f>
        <v>0</v>
      </c>
      <c r="L87" s="47"/>
    </row>
    <row r="88" spans="1:12" s="9" customFormat="1" x14ac:dyDescent="0.25">
      <c r="A88" s="13" t="s">
        <v>240</v>
      </c>
      <c r="B88" s="13"/>
      <c r="C88" s="13"/>
      <c r="D88" s="14">
        <f t="shared" ref="D88:E88" si="27">D87</f>
        <v>0</v>
      </c>
      <c r="E88" s="14">
        <f t="shared" si="27"/>
        <v>0</v>
      </c>
      <c r="F88" s="14">
        <f t="shared" ref="F88:G88" si="28">F87</f>
        <v>1800000</v>
      </c>
      <c r="G88" s="14">
        <f t="shared" si="28"/>
        <v>0</v>
      </c>
      <c r="H88" s="14">
        <f>H87</f>
        <v>0</v>
      </c>
      <c r="I88" s="14">
        <f>I87</f>
        <v>0</v>
      </c>
      <c r="J88" s="14">
        <f>J87</f>
        <v>0</v>
      </c>
      <c r="K88" s="27">
        <f>H88-G88</f>
        <v>0</v>
      </c>
      <c r="L88" s="28" t="e">
        <f>K88/G88</f>
        <v>#DIV/0!</v>
      </c>
    </row>
    <row r="89" spans="1:12" s="16" customFormat="1" ht="15.75" x14ac:dyDescent="0.25">
      <c r="A89" s="5"/>
      <c r="B89" s="5"/>
      <c r="C89" s="5"/>
      <c r="D89" s="7"/>
      <c r="E89" s="7"/>
      <c r="F89" s="7"/>
      <c r="G89" s="18"/>
      <c r="H89" s="18"/>
      <c r="I89" s="7"/>
      <c r="J89" s="7"/>
      <c r="K89" s="29"/>
      <c r="L89" s="30"/>
    </row>
    <row r="90" spans="1:12" s="16" customFormat="1" ht="15.75" x14ac:dyDescent="0.25">
      <c r="A90" s="5"/>
      <c r="B90" s="5"/>
      <c r="C90" s="5" t="s">
        <v>266</v>
      </c>
      <c r="D90" s="7">
        <f t="shared" ref="D90:J90" si="29">D14+D22+D48+D74+D84+D88</f>
        <v>5864974.7299999995</v>
      </c>
      <c r="E90" s="7">
        <f t="shared" si="29"/>
        <v>6420246.3899999997</v>
      </c>
      <c r="F90" s="7">
        <f t="shared" si="29"/>
        <v>8301991.4100000001</v>
      </c>
      <c r="G90" s="7">
        <f t="shared" si="29"/>
        <v>6906199.5200000005</v>
      </c>
      <c r="H90" s="7">
        <f t="shared" si="29"/>
        <v>6973700</v>
      </c>
      <c r="I90" s="7">
        <f t="shared" si="29"/>
        <v>6371455.9299999997</v>
      </c>
      <c r="J90" s="7">
        <f t="shared" si="29"/>
        <v>7376082</v>
      </c>
      <c r="K90" s="26">
        <f>J90-H90</f>
        <v>402382</v>
      </c>
      <c r="L90" s="24">
        <f>K90/H90</f>
        <v>5.7699929736008147E-2</v>
      </c>
    </row>
    <row r="91" spans="1:12" s="16" customFormat="1" ht="15.75" x14ac:dyDescent="0.25">
      <c r="A91" s="5"/>
      <c r="B91" s="5"/>
      <c r="C91" s="5"/>
      <c r="D91" s="7"/>
      <c r="E91" s="7"/>
      <c r="F91" s="7"/>
      <c r="G91" s="7"/>
      <c r="H91" s="31"/>
      <c r="I91" s="18"/>
      <c r="J91" s="18"/>
      <c r="K91" s="32"/>
      <c r="L91" s="32"/>
    </row>
    <row r="92" spans="1:12" s="16" customFormat="1" ht="15.75" x14ac:dyDescent="0.25">
      <c r="D92" s="18"/>
      <c r="E92" s="18"/>
      <c r="F92" s="7"/>
      <c r="G92" s="7"/>
      <c r="H92" s="31"/>
      <c r="I92" s="18"/>
      <c r="J92" s="18"/>
      <c r="K92" s="32"/>
      <c r="L92" s="32"/>
    </row>
    <row r="93" spans="1:12" s="16" customFormat="1" ht="15.75" x14ac:dyDescent="0.25">
      <c r="D93" s="18"/>
      <c r="E93" s="18"/>
      <c r="F93" s="7"/>
      <c r="G93" s="7"/>
      <c r="H93" s="31"/>
      <c r="I93" s="18"/>
      <c r="J93" s="18"/>
      <c r="K93" s="32"/>
      <c r="L93" s="32"/>
    </row>
    <row r="94" spans="1:12" s="19" customFormat="1" ht="15.75" x14ac:dyDescent="0.25">
      <c r="B94" s="16"/>
      <c r="C94" s="16"/>
      <c r="D94" s="18"/>
      <c r="E94" s="18"/>
      <c r="F94" s="17"/>
      <c r="G94" s="17"/>
      <c r="H94" s="31"/>
      <c r="I94" s="33"/>
      <c r="J94" s="33"/>
      <c r="K94" s="32"/>
      <c r="L94" s="32"/>
    </row>
    <row r="95" spans="1:12" s="19" customFormat="1" ht="15.75" x14ac:dyDescent="0.25">
      <c r="B95" s="16"/>
      <c r="C95" s="16"/>
      <c r="D95" s="18"/>
      <c r="E95" s="18"/>
      <c r="F95" s="17"/>
      <c r="G95" s="17"/>
      <c r="H95" s="31"/>
      <c r="I95" s="33"/>
      <c r="J95" s="33"/>
      <c r="K95" s="32"/>
      <c r="L95" s="32"/>
    </row>
    <row r="96" spans="1:12" s="20" customFormat="1" ht="15.75" x14ac:dyDescent="0.25">
      <c r="B96" s="16"/>
      <c r="C96" s="16"/>
      <c r="D96" s="18"/>
      <c r="E96" s="18"/>
      <c r="F96" s="21"/>
      <c r="G96" s="21"/>
      <c r="H96" s="31"/>
      <c r="I96" s="34"/>
      <c r="J96" s="34"/>
      <c r="K96" s="32"/>
      <c r="L96" s="32"/>
    </row>
    <row r="97" spans="2:12" s="20" customFormat="1" ht="15.75" x14ac:dyDescent="0.25">
      <c r="B97" s="16"/>
      <c r="C97" s="16"/>
      <c r="D97" s="18"/>
      <c r="E97" s="18"/>
      <c r="F97" s="21"/>
      <c r="G97" s="21"/>
      <c r="H97" s="31"/>
      <c r="I97" s="34"/>
      <c r="J97" s="34"/>
      <c r="K97" s="32"/>
      <c r="L97" s="32"/>
    </row>
    <row r="98" spans="2:12" s="16" customFormat="1" ht="15.75" x14ac:dyDescent="0.25">
      <c r="D98" s="18"/>
      <c r="E98" s="18"/>
      <c r="F98" s="7"/>
      <c r="G98" s="7"/>
      <c r="H98" s="31"/>
      <c r="I98" s="18"/>
      <c r="J98" s="18"/>
      <c r="K98" s="32"/>
      <c r="L98" s="32"/>
    </row>
    <row r="99" spans="2:12" s="20" customFormat="1" ht="15.75" x14ac:dyDescent="0.25">
      <c r="B99" s="16"/>
      <c r="C99" s="16"/>
      <c r="D99" s="18"/>
      <c r="E99" s="18"/>
      <c r="F99" s="21"/>
      <c r="G99" s="21"/>
      <c r="H99" s="31"/>
      <c r="I99" s="34"/>
      <c r="J99" s="34"/>
      <c r="K99" s="32"/>
      <c r="L99" s="32"/>
    </row>
    <row r="100" spans="2:12" s="20" customFormat="1" ht="15.75" x14ac:dyDescent="0.25">
      <c r="B100" s="16"/>
      <c r="C100" s="16"/>
      <c r="D100" s="18"/>
      <c r="E100" s="18"/>
      <c r="F100" s="21"/>
      <c r="G100" s="21"/>
      <c r="H100" s="31"/>
      <c r="I100" s="34"/>
      <c r="J100" s="34"/>
      <c r="K100" s="32"/>
      <c r="L100" s="32"/>
    </row>
    <row r="101" spans="2:12" s="20" customFormat="1" ht="15.75" x14ac:dyDescent="0.25">
      <c r="B101" s="16"/>
      <c r="C101" s="16"/>
      <c r="D101" s="18"/>
      <c r="E101" s="18"/>
      <c r="F101" s="21"/>
      <c r="G101" s="21"/>
      <c r="H101" s="31"/>
      <c r="I101" s="34"/>
      <c r="J101" s="34"/>
      <c r="K101" s="32"/>
      <c r="L101" s="32"/>
    </row>
    <row r="102" spans="2:12" s="16" customFormat="1" ht="15.75" x14ac:dyDescent="0.25">
      <c r="D102" s="18"/>
      <c r="E102" s="18"/>
      <c r="F102" s="7"/>
      <c r="G102" s="7"/>
      <c r="H102" s="31"/>
      <c r="I102" s="18"/>
      <c r="J102" s="18"/>
      <c r="K102" s="32"/>
      <c r="L102" s="32"/>
    </row>
    <row r="103" spans="2:12" s="20" customFormat="1" ht="15.75" x14ac:dyDescent="0.25">
      <c r="B103" s="16"/>
      <c r="C103" s="16"/>
      <c r="D103" s="18"/>
      <c r="E103" s="18"/>
      <c r="F103" s="21"/>
      <c r="G103" s="21"/>
      <c r="H103" s="31"/>
      <c r="I103" s="34"/>
      <c r="J103" s="34"/>
      <c r="K103" s="32"/>
      <c r="L103" s="32"/>
    </row>
    <row r="104" spans="2:12" s="16" customFormat="1" ht="15.75" x14ac:dyDescent="0.25">
      <c r="D104" s="18"/>
      <c r="E104" s="18"/>
      <c r="F104" s="5"/>
      <c r="G104" s="7"/>
      <c r="H104" s="31"/>
      <c r="I104" s="18"/>
      <c r="J104" s="18"/>
      <c r="K104" s="32"/>
      <c r="L104" s="32"/>
    </row>
    <row r="105" spans="2:12" s="19" customFormat="1" ht="15.75" x14ac:dyDescent="0.25">
      <c r="B105" s="16"/>
      <c r="C105" s="16"/>
      <c r="D105" s="18"/>
      <c r="E105" s="18"/>
      <c r="F105" s="9"/>
      <c r="G105" s="17"/>
      <c r="H105" s="31"/>
      <c r="I105" s="33"/>
      <c r="J105" s="33"/>
      <c r="K105" s="32"/>
      <c r="L105" s="32"/>
    </row>
    <row r="106" spans="2:12" s="20" customFormat="1" ht="15.75" x14ac:dyDescent="0.25">
      <c r="B106" s="16"/>
      <c r="C106" s="16"/>
      <c r="D106" s="18"/>
      <c r="E106" s="18"/>
      <c r="F106" s="10"/>
      <c r="G106" s="21"/>
      <c r="H106" s="31"/>
      <c r="I106" s="34"/>
      <c r="J106" s="34"/>
      <c r="K106" s="32"/>
      <c r="L106" s="32"/>
    </row>
    <row r="107" spans="2:12" s="16" customFormat="1" ht="15.75" x14ac:dyDescent="0.25">
      <c r="D107" s="18"/>
      <c r="E107" s="18"/>
      <c r="F107" s="5"/>
      <c r="G107" s="7"/>
      <c r="H107" s="31"/>
      <c r="I107" s="18"/>
      <c r="J107" s="18"/>
      <c r="K107" s="32"/>
      <c r="L107" s="32"/>
    </row>
    <row r="108" spans="2:12" s="3" customFormat="1" x14ac:dyDescent="0.25">
      <c r="B108" s="1"/>
      <c r="C108" s="1"/>
      <c r="D108" s="2"/>
      <c r="E108" s="2"/>
      <c r="F108" s="10"/>
      <c r="G108" s="21"/>
      <c r="H108" s="22"/>
      <c r="I108" s="21"/>
      <c r="J108" s="21"/>
      <c r="K108" s="23"/>
      <c r="L108" s="23"/>
    </row>
    <row r="109" spans="2:12" x14ac:dyDescent="0.25">
      <c r="D109" s="2"/>
      <c r="E109" s="2"/>
    </row>
    <row r="110" spans="2:12" s="3" customFormat="1" x14ac:dyDescent="0.25">
      <c r="B110" s="1"/>
      <c r="C110" s="1"/>
      <c r="D110" s="2"/>
      <c r="E110" s="2"/>
      <c r="F110" s="10"/>
      <c r="G110" s="21"/>
      <c r="H110" s="22"/>
      <c r="I110" s="21"/>
      <c r="J110" s="21"/>
      <c r="K110" s="23"/>
      <c r="L110" s="23"/>
    </row>
    <row r="111" spans="2:12" s="3" customFormat="1" x14ac:dyDescent="0.25">
      <c r="B111" s="1"/>
      <c r="C111" s="1"/>
      <c r="D111" s="2"/>
      <c r="E111" s="2"/>
      <c r="F111" s="10"/>
      <c r="G111" s="21"/>
      <c r="H111" s="22"/>
      <c r="I111" s="21"/>
      <c r="J111" s="21"/>
      <c r="K111" s="23"/>
      <c r="L111" s="23"/>
    </row>
    <row r="112" spans="2:12" s="3" customFormat="1" x14ac:dyDescent="0.25">
      <c r="B112" s="1"/>
      <c r="C112" s="1"/>
      <c r="D112" s="2"/>
      <c r="E112" s="2"/>
      <c r="F112" s="10"/>
      <c r="G112" s="21"/>
      <c r="H112" s="22"/>
      <c r="I112" s="21"/>
      <c r="J112" s="21"/>
      <c r="K112" s="23"/>
      <c r="L112" s="23"/>
    </row>
    <row r="113" spans="2:12" s="4" customFormat="1" x14ac:dyDescent="0.25">
      <c r="B113" s="1"/>
      <c r="C113" s="1"/>
      <c r="D113" s="2"/>
      <c r="E113" s="2"/>
      <c r="F113" s="9"/>
      <c r="G113" s="17"/>
      <c r="H113" s="22"/>
      <c r="I113" s="17"/>
      <c r="J113" s="17"/>
      <c r="K113" s="23"/>
      <c r="L113" s="23"/>
    </row>
    <row r="114" spans="2:12" s="3" customFormat="1" x14ac:dyDescent="0.25">
      <c r="B114" s="1"/>
      <c r="C114" s="1"/>
      <c r="D114" s="2"/>
      <c r="E114" s="2"/>
      <c r="F114" s="10"/>
      <c r="G114" s="21"/>
      <c r="H114" s="22"/>
      <c r="I114" s="21"/>
      <c r="J114" s="21"/>
      <c r="K114" s="23"/>
      <c r="L114" s="23"/>
    </row>
    <row r="115" spans="2:12" s="3" customFormat="1" x14ac:dyDescent="0.25">
      <c r="B115" s="1"/>
      <c r="C115" s="1"/>
      <c r="D115" s="2"/>
      <c r="E115" s="2"/>
      <c r="F115" s="10"/>
      <c r="G115" s="21"/>
      <c r="H115" s="22"/>
      <c r="I115" s="21"/>
      <c r="J115" s="21"/>
      <c r="K115" s="23"/>
      <c r="L115" s="23"/>
    </row>
    <row r="116" spans="2:12" s="3" customFormat="1" x14ac:dyDescent="0.25">
      <c r="B116" s="1"/>
      <c r="C116" s="1"/>
      <c r="D116" s="2"/>
      <c r="E116" s="2"/>
      <c r="F116" s="10"/>
      <c r="G116" s="21"/>
      <c r="H116" s="22"/>
      <c r="I116" s="21"/>
      <c r="J116" s="21"/>
      <c r="K116" s="23"/>
      <c r="L116" s="23"/>
    </row>
    <row r="117" spans="2:12" s="3" customFormat="1" x14ac:dyDescent="0.25">
      <c r="B117" s="1"/>
      <c r="C117" s="1"/>
      <c r="D117" s="2"/>
      <c r="E117" s="2"/>
      <c r="F117" s="10"/>
      <c r="G117" s="21"/>
      <c r="H117" s="22"/>
      <c r="I117" s="21"/>
      <c r="J117" s="21"/>
      <c r="K117" s="23"/>
      <c r="L117" s="23"/>
    </row>
    <row r="118" spans="2:12" s="3" customFormat="1" x14ac:dyDescent="0.25">
      <c r="B118" s="1"/>
      <c r="C118" s="1"/>
      <c r="D118" s="2"/>
      <c r="E118" s="2"/>
      <c r="F118" s="10"/>
      <c r="G118" s="21"/>
      <c r="H118" s="22"/>
      <c r="I118" s="21"/>
      <c r="J118" s="21"/>
      <c r="K118" s="23"/>
      <c r="L118" s="23"/>
    </row>
    <row r="119" spans="2:12" s="3" customFormat="1" x14ac:dyDescent="0.25">
      <c r="B119" s="1"/>
      <c r="C119" s="1"/>
      <c r="D119" s="2"/>
      <c r="E119" s="2"/>
      <c r="F119" s="10"/>
      <c r="G119" s="21"/>
      <c r="H119" s="22"/>
      <c r="I119" s="21"/>
      <c r="J119" s="21"/>
      <c r="K119" s="23"/>
      <c r="L119" s="23"/>
    </row>
    <row r="120" spans="2:12" s="3" customFormat="1" x14ac:dyDescent="0.25">
      <c r="B120" s="1"/>
      <c r="C120" s="1"/>
      <c r="D120" s="2"/>
      <c r="E120" s="2"/>
      <c r="F120" s="10"/>
      <c r="G120" s="21"/>
      <c r="H120" s="22"/>
      <c r="I120" s="21"/>
      <c r="J120" s="21"/>
      <c r="K120" s="23"/>
      <c r="L120" s="23"/>
    </row>
    <row r="121" spans="2:12" s="3" customFormat="1" x14ac:dyDescent="0.25">
      <c r="B121" s="1"/>
      <c r="C121" s="1"/>
      <c r="D121" s="2"/>
      <c r="E121" s="2"/>
      <c r="F121" s="10"/>
      <c r="G121" s="21"/>
      <c r="H121" s="22"/>
      <c r="I121" s="21"/>
      <c r="J121" s="21"/>
      <c r="K121" s="23"/>
      <c r="L121" s="23"/>
    </row>
    <row r="122" spans="2:12" s="3" customFormat="1" x14ac:dyDescent="0.25">
      <c r="B122" s="1"/>
      <c r="C122" s="1"/>
      <c r="D122" s="2"/>
      <c r="E122" s="2"/>
      <c r="F122" s="10"/>
      <c r="G122" s="21"/>
      <c r="H122" s="22"/>
      <c r="I122" s="21"/>
      <c r="J122" s="21"/>
      <c r="K122" s="23"/>
      <c r="L122" s="23"/>
    </row>
    <row r="123" spans="2:12" x14ac:dyDescent="0.25">
      <c r="D123" s="2"/>
      <c r="E123" s="2"/>
    </row>
    <row r="124" spans="2:12" s="4" customFormat="1" x14ac:dyDescent="0.25">
      <c r="B124" s="1"/>
      <c r="C124" s="1"/>
      <c r="D124" s="2"/>
      <c r="E124" s="2"/>
      <c r="F124" s="9"/>
      <c r="G124" s="17"/>
      <c r="H124" s="22"/>
      <c r="I124" s="17"/>
      <c r="J124" s="17"/>
      <c r="K124" s="23"/>
      <c r="L124" s="23"/>
    </row>
    <row r="125" spans="2:12" s="4" customFormat="1" x14ac:dyDescent="0.25">
      <c r="B125" s="1"/>
      <c r="C125" s="1"/>
      <c r="D125" s="2"/>
      <c r="E125" s="2"/>
      <c r="F125" s="9"/>
      <c r="G125" s="17"/>
      <c r="H125" s="22"/>
      <c r="I125" s="17"/>
      <c r="J125" s="17"/>
      <c r="K125" s="23"/>
      <c r="L125" s="23"/>
    </row>
    <row r="126" spans="2:12" x14ac:dyDescent="0.25">
      <c r="D126" s="2"/>
      <c r="E126" s="2"/>
    </row>
    <row r="127" spans="2:12" x14ac:dyDescent="0.25">
      <c r="D127" s="2"/>
      <c r="E127" s="2"/>
    </row>
    <row r="128" spans="2:12" s="4" customFormat="1" x14ac:dyDescent="0.25">
      <c r="B128" s="1"/>
      <c r="C128" s="1"/>
      <c r="D128" s="2"/>
      <c r="E128" s="2"/>
      <c r="F128" s="9"/>
      <c r="G128" s="17"/>
      <c r="H128" s="22"/>
      <c r="I128" s="17"/>
      <c r="J128" s="17"/>
      <c r="K128" s="23"/>
      <c r="L128" s="23"/>
    </row>
    <row r="129" spans="1:12" x14ac:dyDescent="0.25">
      <c r="D129" s="2"/>
      <c r="E129" s="2"/>
    </row>
    <row r="130" spans="1:12" x14ac:dyDescent="0.25">
      <c r="D130" s="2"/>
      <c r="E130" s="2"/>
    </row>
    <row r="131" spans="1:12" x14ac:dyDescent="0.25">
      <c r="D131" s="2"/>
      <c r="E131" s="2"/>
    </row>
    <row r="132" spans="1:12" x14ac:dyDescent="0.25">
      <c r="D132" s="2"/>
      <c r="E132" s="2"/>
    </row>
    <row r="133" spans="1:12" s="4" customFormat="1" x14ac:dyDescent="0.25">
      <c r="B133" s="1"/>
      <c r="C133" s="1"/>
      <c r="D133" s="2"/>
      <c r="E133" s="2"/>
      <c r="F133" s="9"/>
      <c r="G133" s="17"/>
      <c r="H133" s="22"/>
      <c r="I133" s="17"/>
      <c r="J133" s="17"/>
      <c r="K133" s="23"/>
      <c r="L133" s="23"/>
    </row>
    <row r="134" spans="1:12" s="3" customFormat="1" x14ac:dyDescent="0.25">
      <c r="B134" s="1"/>
      <c r="C134" s="1"/>
      <c r="D134" s="2"/>
      <c r="E134" s="2"/>
      <c r="F134" s="10"/>
      <c r="G134" s="21"/>
      <c r="H134" s="22"/>
      <c r="I134" s="21"/>
      <c r="J134" s="21"/>
      <c r="K134" s="23"/>
      <c r="L134" s="23"/>
    </row>
    <row r="135" spans="1:12" x14ac:dyDescent="0.25">
      <c r="D135" s="2"/>
      <c r="E135" s="2"/>
    </row>
    <row r="136" spans="1:12" x14ac:dyDescent="0.25">
      <c r="D136" s="2"/>
      <c r="E136" s="2"/>
    </row>
    <row r="137" spans="1:12" s="4" customFormat="1" x14ac:dyDescent="0.25">
      <c r="A137" s="1"/>
      <c r="B137" s="1"/>
      <c r="C137" s="1"/>
      <c r="D137" s="1"/>
      <c r="E137" s="1"/>
      <c r="F137" s="9"/>
      <c r="G137" s="17"/>
      <c r="H137" s="22"/>
      <c r="I137" s="17"/>
      <c r="J137" s="17"/>
      <c r="K137" s="23"/>
      <c r="L137" s="23"/>
    </row>
    <row r="138" spans="1:12" s="3" customFormat="1" x14ac:dyDescent="0.25">
      <c r="A138" s="1"/>
      <c r="B138" s="1"/>
      <c r="C138" s="1"/>
      <c r="D138" s="1"/>
      <c r="E138" s="1"/>
      <c r="F138" s="10"/>
      <c r="G138" s="21"/>
      <c r="H138" s="22"/>
      <c r="I138" s="21"/>
      <c r="J138" s="21"/>
      <c r="K138" s="23"/>
      <c r="L138" s="23"/>
    </row>
    <row r="139" spans="1:12" s="3" customFormat="1" x14ac:dyDescent="0.25">
      <c r="A139" s="1"/>
      <c r="B139" s="1"/>
      <c r="C139" s="1"/>
      <c r="D139" s="1"/>
      <c r="E139" s="1"/>
      <c r="F139" s="10"/>
      <c r="G139" s="21"/>
      <c r="H139" s="22"/>
      <c r="I139" s="21"/>
      <c r="J139" s="21"/>
      <c r="K139" s="23"/>
      <c r="L139" s="23"/>
    </row>
    <row r="140" spans="1:12" s="3" customFormat="1" x14ac:dyDescent="0.25">
      <c r="A140" s="1"/>
      <c r="B140" s="1"/>
      <c r="C140" s="1"/>
      <c r="D140" s="1"/>
      <c r="E140" s="1"/>
      <c r="F140" s="10"/>
      <c r="G140" s="21"/>
      <c r="H140" s="22"/>
      <c r="I140" s="21"/>
      <c r="J140" s="21"/>
      <c r="K140" s="23"/>
      <c r="L140" s="23"/>
    </row>
    <row r="142" spans="1:12" s="3" customFormat="1" x14ac:dyDescent="0.25">
      <c r="A142" s="1"/>
      <c r="B142" s="1"/>
      <c r="C142" s="1"/>
      <c r="D142" s="1"/>
      <c r="E142" s="1"/>
      <c r="F142" s="10"/>
      <c r="G142" s="21"/>
      <c r="H142" s="22"/>
      <c r="I142" s="21"/>
      <c r="J142" s="21"/>
      <c r="K142" s="23"/>
      <c r="L142" s="23"/>
    </row>
    <row r="145" spans="1:12" s="3" customFormat="1" x14ac:dyDescent="0.25">
      <c r="A145" s="1"/>
      <c r="B145" s="1"/>
      <c r="C145" s="1"/>
      <c r="D145" s="1"/>
      <c r="E145" s="1"/>
      <c r="F145" s="10"/>
      <c r="G145" s="21"/>
      <c r="H145" s="22"/>
      <c r="I145" s="21"/>
      <c r="J145" s="21"/>
      <c r="K145" s="23"/>
      <c r="L145" s="23"/>
    </row>
    <row r="146" spans="1:12" s="3" customFormat="1" x14ac:dyDescent="0.25">
      <c r="A146" s="1"/>
      <c r="B146" s="1"/>
      <c r="C146" s="1"/>
      <c r="D146" s="1"/>
      <c r="E146" s="1"/>
      <c r="F146" s="10"/>
      <c r="G146" s="21"/>
      <c r="H146" s="22"/>
      <c r="I146" s="21"/>
      <c r="J146" s="21"/>
      <c r="K146" s="23"/>
      <c r="L146" s="23"/>
    </row>
    <row r="148" spans="1:12" s="3" customFormat="1" x14ac:dyDescent="0.25">
      <c r="A148" s="1"/>
      <c r="B148" s="1"/>
      <c r="C148" s="1"/>
      <c r="D148" s="1"/>
      <c r="E148" s="1"/>
      <c r="F148" s="10"/>
      <c r="G148" s="21"/>
      <c r="H148" s="22"/>
      <c r="I148" s="21"/>
      <c r="J148" s="21"/>
      <c r="K148" s="23"/>
      <c r="L148" s="23"/>
    </row>
    <row r="149" spans="1:12" s="3" customFormat="1" x14ac:dyDescent="0.25">
      <c r="A149" s="1"/>
      <c r="B149" s="1"/>
      <c r="C149" s="1"/>
      <c r="D149" s="1"/>
      <c r="E149" s="1"/>
      <c r="F149" s="10"/>
      <c r="G149" s="21"/>
      <c r="H149" s="22"/>
      <c r="I149" s="21"/>
      <c r="J149" s="21"/>
      <c r="K149" s="23"/>
      <c r="L149" s="23"/>
    </row>
    <row r="150" spans="1:12" s="3" customFormat="1" x14ac:dyDescent="0.25">
      <c r="A150" s="1"/>
      <c r="B150" s="1"/>
      <c r="C150" s="1"/>
      <c r="D150" s="1"/>
      <c r="E150" s="1"/>
      <c r="F150" s="10"/>
      <c r="G150" s="21"/>
      <c r="H150" s="22"/>
      <c r="I150" s="21"/>
      <c r="J150" s="21"/>
      <c r="K150" s="23"/>
      <c r="L150" s="23"/>
    </row>
    <row r="151" spans="1:12" s="3" customFormat="1" x14ac:dyDescent="0.25">
      <c r="A151" s="1"/>
      <c r="B151" s="1"/>
      <c r="C151" s="1"/>
      <c r="D151" s="1"/>
      <c r="E151" s="1"/>
      <c r="F151" s="10"/>
      <c r="G151" s="21"/>
      <c r="H151" s="22"/>
      <c r="I151" s="21"/>
      <c r="J151" s="21"/>
      <c r="K151" s="23"/>
      <c r="L151" s="23"/>
    </row>
    <row r="152" spans="1:12" s="3" customFormat="1" x14ac:dyDescent="0.25">
      <c r="A152" s="1"/>
      <c r="B152" s="1"/>
      <c r="C152" s="1"/>
      <c r="D152" s="1"/>
      <c r="E152" s="1"/>
      <c r="F152" s="10"/>
      <c r="G152" s="21"/>
      <c r="H152" s="22"/>
      <c r="I152" s="21"/>
      <c r="J152" s="21"/>
      <c r="K152" s="23"/>
      <c r="L152" s="23"/>
    </row>
    <row r="153" spans="1:12" s="3" customFormat="1" x14ac:dyDescent="0.25">
      <c r="A153" s="1"/>
      <c r="B153" s="1"/>
      <c r="C153" s="1"/>
      <c r="D153" s="1"/>
      <c r="E153" s="1"/>
      <c r="F153" s="10"/>
      <c r="G153" s="21"/>
      <c r="H153" s="22"/>
      <c r="I153" s="21"/>
      <c r="J153" s="21"/>
      <c r="K153" s="23"/>
      <c r="L153" s="23"/>
    </row>
    <row r="154" spans="1:12" s="3" customFormat="1" x14ac:dyDescent="0.25">
      <c r="A154" s="1"/>
      <c r="B154" s="1"/>
      <c r="C154" s="1"/>
      <c r="D154" s="1"/>
      <c r="E154" s="1"/>
      <c r="F154" s="10"/>
      <c r="G154" s="21"/>
      <c r="H154" s="22"/>
      <c r="I154" s="21"/>
      <c r="J154" s="21"/>
      <c r="K154" s="23"/>
      <c r="L154" s="23"/>
    </row>
    <row r="155" spans="1:12" s="3" customFormat="1" x14ac:dyDescent="0.25">
      <c r="A155" s="1"/>
      <c r="B155" s="1"/>
      <c r="C155" s="1"/>
      <c r="D155" s="1"/>
      <c r="E155" s="1"/>
      <c r="F155" s="10"/>
      <c r="G155" s="21"/>
      <c r="H155" s="22"/>
      <c r="I155" s="21"/>
      <c r="J155" s="21"/>
      <c r="K155" s="23"/>
      <c r="L155" s="23"/>
    </row>
    <row r="156" spans="1:12" s="3" customFormat="1" x14ac:dyDescent="0.25">
      <c r="A156" s="1"/>
      <c r="B156" s="1"/>
      <c r="C156" s="1"/>
      <c r="D156" s="1"/>
      <c r="E156" s="1"/>
      <c r="F156" s="10"/>
      <c r="G156" s="21"/>
      <c r="H156" s="22"/>
      <c r="I156" s="21"/>
      <c r="J156" s="21"/>
      <c r="K156" s="23"/>
      <c r="L156" s="23"/>
    </row>
    <row r="157" spans="1:12" s="3" customFormat="1" x14ac:dyDescent="0.25">
      <c r="A157" s="1"/>
      <c r="B157" s="1"/>
      <c r="C157" s="1"/>
      <c r="D157" s="1"/>
      <c r="E157" s="1"/>
      <c r="F157" s="10"/>
      <c r="G157" s="21"/>
      <c r="H157" s="22"/>
      <c r="I157" s="21"/>
      <c r="J157" s="21"/>
      <c r="K157" s="23"/>
      <c r="L157" s="23"/>
    </row>
    <row r="158" spans="1:12" s="3" customFormat="1" x14ac:dyDescent="0.25">
      <c r="A158" s="1"/>
      <c r="B158" s="1"/>
      <c r="C158" s="1"/>
      <c r="D158" s="1"/>
      <c r="E158" s="1"/>
      <c r="F158" s="10"/>
      <c r="G158" s="21"/>
      <c r="H158" s="22"/>
      <c r="I158" s="21"/>
      <c r="J158" s="21"/>
      <c r="K158" s="23"/>
      <c r="L158" s="23"/>
    </row>
    <row r="159" spans="1:12" s="3" customFormat="1" x14ac:dyDescent="0.25">
      <c r="A159" s="1"/>
      <c r="B159" s="1"/>
      <c r="C159" s="1"/>
      <c r="D159" s="1"/>
      <c r="E159" s="1"/>
      <c r="F159" s="10"/>
      <c r="G159" s="21"/>
      <c r="H159" s="22"/>
      <c r="I159" s="21"/>
      <c r="J159" s="21"/>
      <c r="K159" s="23"/>
      <c r="L159" s="23"/>
    </row>
    <row r="160" spans="1:12" s="3" customFormat="1" x14ac:dyDescent="0.25">
      <c r="A160" s="1"/>
      <c r="B160" s="1"/>
      <c r="C160" s="1"/>
      <c r="D160" s="1"/>
      <c r="E160" s="1"/>
      <c r="F160" s="10"/>
      <c r="G160" s="21"/>
      <c r="H160" s="22"/>
      <c r="I160" s="21"/>
      <c r="J160" s="21"/>
      <c r="K160" s="23"/>
      <c r="L160" s="23"/>
    </row>
    <row r="161" spans="1:12" s="3" customFormat="1" x14ac:dyDescent="0.25">
      <c r="A161" s="1"/>
      <c r="B161" s="1"/>
      <c r="C161" s="1"/>
      <c r="D161" s="1"/>
      <c r="E161" s="1"/>
      <c r="F161" s="10"/>
      <c r="G161" s="21"/>
      <c r="H161" s="22"/>
      <c r="I161" s="21"/>
      <c r="J161" s="21"/>
      <c r="K161" s="23"/>
      <c r="L161" s="23"/>
    </row>
    <row r="162" spans="1:12" s="4" customFormat="1" x14ac:dyDescent="0.25">
      <c r="A162" s="1"/>
      <c r="B162" s="1"/>
      <c r="C162" s="1"/>
      <c r="D162" s="1"/>
      <c r="E162" s="1"/>
      <c r="F162" s="9"/>
      <c r="G162" s="17"/>
      <c r="H162" s="22"/>
      <c r="I162" s="17"/>
      <c r="J162" s="17"/>
      <c r="K162" s="23"/>
      <c r="L162" s="23"/>
    </row>
    <row r="163" spans="1:12" s="4" customFormat="1" x14ac:dyDescent="0.25">
      <c r="A163" s="1"/>
      <c r="B163" s="1"/>
      <c r="C163" s="1"/>
      <c r="D163" s="1"/>
      <c r="E163" s="1"/>
      <c r="F163" s="9"/>
      <c r="G163" s="17"/>
      <c r="H163" s="22"/>
      <c r="I163" s="17"/>
      <c r="J163" s="17"/>
      <c r="K163" s="23"/>
      <c r="L163" s="23"/>
    </row>
    <row r="164" spans="1:12" s="4" customFormat="1" x14ac:dyDescent="0.25">
      <c r="A164" s="1"/>
      <c r="B164" s="1"/>
      <c r="C164" s="1"/>
      <c r="D164" s="1"/>
      <c r="E164" s="1"/>
      <c r="F164" s="9"/>
      <c r="G164" s="17"/>
      <c r="H164" s="22"/>
      <c r="I164" s="17"/>
      <c r="J164" s="17"/>
      <c r="K164" s="23"/>
      <c r="L164" s="23"/>
    </row>
    <row r="165" spans="1:12" s="4" customFormat="1" x14ac:dyDescent="0.25">
      <c r="A165" s="1"/>
      <c r="B165" s="1"/>
      <c r="C165" s="1"/>
      <c r="D165" s="1"/>
      <c r="E165" s="1"/>
      <c r="F165" s="9"/>
      <c r="G165" s="17"/>
      <c r="H165" s="22"/>
      <c r="I165" s="17"/>
      <c r="J165" s="17"/>
      <c r="K165" s="23"/>
      <c r="L165" s="23"/>
    </row>
    <row r="166" spans="1:12" s="4" customFormat="1" x14ac:dyDescent="0.25">
      <c r="A166" s="1"/>
      <c r="B166" s="1"/>
      <c r="C166" s="1"/>
      <c r="D166" s="1"/>
      <c r="E166" s="1"/>
      <c r="F166" s="9"/>
      <c r="G166" s="17"/>
      <c r="H166" s="22"/>
      <c r="I166" s="17"/>
      <c r="J166" s="17"/>
      <c r="K166" s="23"/>
      <c r="L166" s="23"/>
    </row>
    <row r="167" spans="1:12" s="4" customFormat="1" x14ac:dyDescent="0.25">
      <c r="A167" s="1"/>
      <c r="B167" s="1"/>
      <c r="C167" s="1"/>
      <c r="D167" s="1"/>
      <c r="E167" s="1"/>
      <c r="F167" s="9"/>
      <c r="G167" s="17"/>
      <c r="H167" s="22"/>
      <c r="I167" s="17"/>
      <c r="J167" s="17"/>
      <c r="K167" s="23"/>
      <c r="L167" s="23"/>
    </row>
    <row r="168" spans="1:12" s="4" customFormat="1" x14ac:dyDescent="0.25">
      <c r="A168" s="1"/>
      <c r="B168" s="1"/>
      <c r="C168" s="1"/>
      <c r="D168" s="1"/>
      <c r="E168" s="1"/>
      <c r="F168" s="9"/>
      <c r="G168" s="17"/>
      <c r="H168" s="22"/>
      <c r="I168" s="17"/>
      <c r="J168" s="17"/>
      <c r="K168" s="23"/>
      <c r="L168" s="23"/>
    </row>
    <row r="169" spans="1:12" s="3" customFormat="1" x14ac:dyDescent="0.25">
      <c r="A169" s="1"/>
      <c r="B169" s="1"/>
      <c r="C169" s="1"/>
      <c r="D169" s="1"/>
      <c r="E169" s="1"/>
      <c r="F169" s="10"/>
      <c r="G169" s="21"/>
      <c r="H169" s="22"/>
      <c r="I169" s="21"/>
      <c r="J169" s="21"/>
      <c r="K169" s="23"/>
      <c r="L169" s="23"/>
    </row>
    <row r="170" spans="1:12" s="3" customFormat="1" x14ac:dyDescent="0.25">
      <c r="A170" s="1"/>
      <c r="B170" s="1"/>
      <c r="C170" s="1"/>
      <c r="D170" s="1"/>
      <c r="E170" s="1"/>
      <c r="F170" s="10"/>
      <c r="G170" s="21"/>
      <c r="H170" s="22"/>
      <c r="I170" s="21"/>
      <c r="J170" s="21"/>
      <c r="K170" s="23"/>
      <c r="L170" s="23"/>
    </row>
    <row r="171" spans="1:12" s="3" customFormat="1" x14ac:dyDescent="0.25">
      <c r="A171" s="1"/>
      <c r="B171" s="1"/>
      <c r="C171" s="1"/>
      <c r="D171" s="1"/>
      <c r="E171" s="1"/>
      <c r="F171" s="10"/>
      <c r="G171" s="21"/>
      <c r="H171" s="22"/>
      <c r="I171" s="21"/>
      <c r="J171" s="21"/>
      <c r="K171" s="23"/>
      <c r="L171" s="23"/>
    </row>
    <row r="172" spans="1:12" s="4" customFormat="1" x14ac:dyDescent="0.25">
      <c r="A172" s="1"/>
      <c r="B172" s="1"/>
      <c r="C172" s="1"/>
      <c r="D172" s="1"/>
      <c r="E172" s="1"/>
      <c r="F172" s="9"/>
      <c r="G172" s="17"/>
      <c r="H172" s="22"/>
      <c r="I172" s="17"/>
      <c r="J172" s="17"/>
      <c r="K172" s="23"/>
      <c r="L172" s="23"/>
    </row>
    <row r="173" spans="1:12" s="4" customFormat="1" x14ac:dyDescent="0.25">
      <c r="A173" s="1"/>
      <c r="B173" s="1"/>
      <c r="C173" s="1"/>
      <c r="D173" s="1"/>
      <c r="E173" s="1"/>
      <c r="F173" s="9"/>
      <c r="G173" s="17"/>
      <c r="H173" s="22"/>
      <c r="I173" s="17"/>
      <c r="J173" s="17"/>
      <c r="K173" s="23"/>
      <c r="L173" s="23"/>
    </row>
    <row r="174" spans="1:12" s="4" customFormat="1" x14ac:dyDescent="0.25">
      <c r="A174" s="1"/>
      <c r="B174" s="1"/>
      <c r="C174" s="1"/>
      <c r="D174" s="1"/>
      <c r="E174" s="1"/>
      <c r="F174" s="9"/>
      <c r="G174" s="17"/>
      <c r="H174" s="22"/>
      <c r="I174" s="17"/>
      <c r="J174" s="17"/>
      <c r="K174" s="23"/>
      <c r="L174" s="23"/>
    </row>
    <row r="175" spans="1:12" s="4" customFormat="1" x14ac:dyDescent="0.25">
      <c r="A175" s="1"/>
      <c r="B175" s="1"/>
      <c r="C175" s="1"/>
      <c r="D175" s="1"/>
      <c r="E175" s="1"/>
      <c r="F175" s="9"/>
      <c r="G175" s="17"/>
      <c r="H175" s="22"/>
      <c r="I175" s="17"/>
      <c r="J175" s="17"/>
      <c r="K175" s="23"/>
      <c r="L175" s="23"/>
    </row>
    <row r="176" spans="1:12" s="4" customFormat="1" x14ac:dyDescent="0.25">
      <c r="A176" s="1"/>
      <c r="B176" s="1"/>
      <c r="C176" s="1"/>
      <c r="D176" s="1"/>
      <c r="E176" s="1"/>
      <c r="F176" s="9"/>
      <c r="G176" s="17"/>
      <c r="H176" s="22"/>
      <c r="I176" s="17"/>
      <c r="J176" s="17"/>
      <c r="K176" s="23"/>
      <c r="L176" s="23"/>
    </row>
    <row r="177" spans="1:12" s="4" customFormat="1" x14ac:dyDescent="0.25">
      <c r="A177" s="1"/>
      <c r="B177" s="1"/>
      <c r="C177" s="1"/>
      <c r="D177" s="1"/>
      <c r="E177" s="1"/>
      <c r="F177" s="9"/>
      <c r="G177" s="17"/>
      <c r="H177" s="22"/>
      <c r="I177" s="17"/>
      <c r="J177" s="17"/>
      <c r="K177" s="23"/>
      <c r="L177" s="23"/>
    </row>
    <row r="178" spans="1:12" s="4" customFormat="1" x14ac:dyDescent="0.25">
      <c r="A178" s="1"/>
      <c r="B178" s="1"/>
      <c r="C178" s="1"/>
      <c r="D178" s="1"/>
      <c r="E178" s="1"/>
      <c r="F178" s="9"/>
      <c r="G178" s="17"/>
      <c r="H178" s="22"/>
      <c r="I178" s="17"/>
      <c r="J178" s="17"/>
      <c r="K178" s="23"/>
      <c r="L178" s="23"/>
    </row>
    <row r="179" spans="1:12" s="3" customFormat="1" x14ac:dyDescent="0.25">
      <c r="A179" s="1"/>
      <c r="B179" s="1"/>
      <c r="C179" s="1"/>
      <c r="D179" s="1"/>
      <c r="E179" s="1"/>
      <c r="F179" s="10"/>
      <c r="G179" s="21"/>
      <c r="H179" s="22"/>
      <c r="I179" s="21"/>
      <c r="J179" s="21"/>
      <c r="K179" s="23"/>
      <c r="L179" s="23"/>
    </row>
    <row r="180" spans="1:12" s="4" customFormat="1" x14ac:dyDescent="0.25">
      <c r="A180" s="1"/>
      <c r="B180" s="1"/>
      <c r="C180" s="1"/>
      <c r="D180" s="1"/>
      <c r="E180" s="1"/>
      <c r="F180" s="9"/>
      <c r="G180" s="17"/>
      <c r="H180" s="22"/>
      <c r="I180" s="17"/>
      <c r="J180" s="17"/>
      <c r="K180" s="23"/>
      <c r="L180" s="23"/>
    </row>
    <row r="181" spans="1:12" s="3" customFormat="1" x14ac:dyDescent="0.25">
      <c r="A181" s="1"/>
      <c r="B181" s="1"/>
      <c r="C181" s="1"/>
      <c r="D181" s="1"/>
      <c r="E181" s="1"/>
      <c r="F181" s="10"/>
      <c r="G181" s="21"/>
      <c r="H181" s="22"/>
      <c r="I181" s="21"/>
      <c r="J181" s="21"/>
      <c r="K181" s="23"/>
      <c r="L181" s="23"/>
    </row>
    <row r="183" spans="1:12" s="3" customFormat="1" x14ac:dyDescent="0.25">
      <c r="A183" s="1"/>
      <c r="B183" s="1"/>
      <c r="C183" s="1"/>
      <c r="D183" s="1"/>
      <c r="E183" s="1"/>
      <c r="F183" s="10"/>
      <c r="G183" s="21"/>
      <c r="H183" s="22"/>
      <c r="I183" s="21"/>
      <c r="J183" s="21"/>
      <c r="K183" s="23"/>
      <c r="L183" s="23"/>
    </row>
    <row r="184" spans="1:12" s="3" customFormat="1" x14ac:dyDescent="0.25">
      <c r="A184" s="1"/>
      <c r="B184" s="1"/>
      <c r="C184" s="1"/>
      <c r="D184" s="1"/>
      <c r="E184" s="1"/>
      <c r="F184" s="10"/>
      <c r="G184" s="21"/>
      <c r="H184" s="22"/>
      <c r="I184" s="21"/>
      <c r="J184" s="21"/>
      <c r="K184" s="23"/>
      <c r="L184" s="23"/>
    </row>
    <row r="185" spans="1:12" s="3" customFormat="1" x14ac:dyDescent="0.25">
      <c r="A185" s="1"/>
      <c r="B185" s="1"/>
      <c r="C185" s="1"/>
      <c r="D185" s="1"/>
      <c r="E185" s="1"/>
      <c r="F185" s="10"/>
      <c r="G185" s="21"/>
      <c r="H185" s="22"/>
      <c r="I185" s="21"/>
      <c r="J185" s="21"/>
      <c r="K185" s="23"/>
      <c r="L185" s="23"/>
    </row>
    <row r="187" spans="1:12" s="3" customFormat="1" x14ac:dyDescent="0.25">
      <c r="A187" s="1"/>
      <c r="B187" s="1"/>
      <c r="C187" s="1"/>
      <c r="D187" s="1"/>
      <c r="E187" s="1"/>
      <c r="F187" s="10"/>
      <c r="G187" s="21"/>
      <c r="H187" s="22"/>
      <c r="I187" s="21"/>
      <c r="J187" s="21"/>
      <c r="K187" s="23"/>
      <c r="L187" s="23"/>
    </row>
    <row r="188" spans="1:12" s="3" customFormat="1" x14ac:dyDescent="0.25">
      <c r="A188" s="1"/>
      <c r="B188" s="1"/>
      <c r="C188" s="1"/>
      <c r="D188" s="1"/>
      <c r="E188" s="1"/>
      <c r="F188" s="10"/>
      <c r="G188" s="21"/>
      <c r="H188" s="22"/>
      <c r="I188" s="21"/>
      <c r="J188" s="21"/>
      <c r="K188" s="23"/>
      <c r="L188" s="23"/>
    </row>
    <row r="189" spans="1:12" s="3" customFormat="1" x14ac:dyDescent="0.25">
      <c r="A189" s="1"/>
      <c r="B189" s="1"/>
      <c r="C189" s="1"/>
      <c r="D189" s="1"/>
      <c r="E189" s="1"/>
      <c r="F189" s="10"/>
      <c r="G189" s="21"/>
      <c r="H189" s="22"/>
      <c r="I189" s="21"/>
      <c r="J189" s="21"/>
      <c r="K189" s="23"/>
      <c r="L189" s="23"/>
    </row>
    <row r="195" spans="1:12" s="3" customFormat="1" x14ac:dyDescent="0.25">
      <c r="A195" s="1"/>
      <c r="B195" s="1"/>
      <c r="C195" s="1"/>
      <c r="D195" s="1"/>
      <c r="E195" s="1"/>
      <c r="F195" s="10"/>
      <c r="G195" s="21"/>
      <c r="H195" s="22"/>
      <c r="I195" s="21"/>
      <c r="J195" s="21"/>
      <c r="K195" s="23"/>
      <c r="L195" s="23"/>
    </row>
    <row r="196" spans="1:12" ht="17.25" customHeight="1" x14ac:dyDescent="0.25"/>
    <row r="197" spans="1:12" s="3" customFormat="1" x14ac:dyDescent="0.25">
      <c r="A197" s="1"/>
      <c r="B197" s="1"/>
      <c r="C197" s="1"/>
      <c r="D197" s="1"/>
      <c r="E197" s="1"/>
      <c r="F197" s="10"/>
      <c r="G197" s="21"/>
      <c r="H197" s="22"/>
      <c r="I197" s="21"/>
      <c r="J197" s="21"/>
      <c r="K197" s="23"/>
      <c r="L197" s="23"/>
    </row>
  </sheetData>
  <mergeCells count="13">
    <mergeCell ref="K6:K7"/>
    <mergeCell ref="L6:L7"/>
    <mergeCell ref="H6:H7"/>
    <mergeCell ref="J6:J7"/>
    <mergeCell ref="A1:I1"/>
    <mergeCell ref="G6:G7"/>
    <mergeCell ref="F6:F7"/>
    <mergeCell ref="E6:E7"/>
    <mergeCell ref="I6:I7"/>
    <mergeCell ref="D6:D7"/>
    <mergeCell ref="A4:I4"/>
    <mergeCell ref="A2:I2"/>
    <mergeCell ref="A3:I3"/>
  </mergeCells>
  <printOptions headings="1"/>
  <pageMargins left="0.7" right="0.7" top="0.75" bottom="0.75" header="0.3" footer="0.3"/>
  <pageSetup scale="63" fitToHeight="6" orientation="landscape" r:id="rId1"/>
  <headerFooter>
    <oddHeader>&amp;C&amp;G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1"/>
  <sheetViews>
    <sheetView tabSelected="1" workbookViewId="0">
      <pane ySplit="7" topLeftCell="A8" activePane="bottomLeft" state="frozen"/>
      <selection pane="bottomLeft" activeCell="D15" sqref="D15"/>
    </sheetView>
  </sheetViews>
  <sheetFormatPr defaultColWidth="9.140625" defaultRowHeight="15" x14ac:dyDescent="0.25"/>
  <cols>
    <col min="1" max="1" width="3.7109375" style="12" customWidth="1"/>
    <col min="2" max="2" width="11.42578125" style="5" bestFit="1" customWidth="1"/>
    <col min="3" max="3" width="41.85546875" style="5" customWidth="1"/>
    <col min="4" max="4" width="14.7109375" style="5" customWidth="1"/>
    <col min="5" max="6" width="14.140625" style="5" customWidth="1"/>
    <col min="7" max="7" width="14.42578125" style="7" customWidth="1"/>
    <col min="8" max="8" width="15.42578125" style="22" customWidth="1"/>
    <col min="9" max="9" width="14.140625" style="7" customWidth="1"/>
    <col min="10" max="10" width="15.42578125" style="22" customWidth="1"/>
    <col min="11" max="11" width="15.42578125" style="23" customWidth="1"/>
    <col min="12" max="12" width="15.42578125" style="22" customWidth="1"/>
    <col min="13" max="13" width="13" style="5" bestFit="1" customWidth="1"/>
    <col min="14" max="14" width="10.7109375" style="5" bestFit="1" customWidth="1"/>
    <col min="15" max="16384" width="9.140625" style="5"/>
  </cols>
  <sheetData>
    <row r="1" spans="1:13" ht="23.25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3" ht="23.25" x14ac:dyDescent="0.35">
      <c r="A2" s="57" t="s">
        <v>333</v>
      </c>
      <c r="B2" s="57"/>
      <c r="C2" s="57"/>
      <c r="D2" s="57"/>
      <c r="E2" s="57"/>
      <c r="F2" s="57"/>
      <c r="G2" s="57"/>
      <c r="H2" s="57"/>
      <c r="I2" s="57"/>
    </row>
    <row r="3" spans="1:13" ht="23.25" customHeight="1" x14ac:dyDescent="0.35">
      <c r="A3" s="57" t="s">
        <v>375</v>
      </c>
      <c r="B3" s="57"/>
      <c r="C3" s="57"/>
      <c r="D3" s="57"/>
      <c r="E3" s="57"/>
      <c r="F3" s="57"/>
      <c r="G3" s="57"/>
      <c r="H3" s="57"/>
      <c r="I3" s="57"/>
    </row>
    <row r="4" spans="1:13" ht="23.25" x14ac:dyDescent="0.35">
      <c r="A4" s="57" t="s">
        <v>239</v>
      </c>
      <c r="B4" s="57"/>
      <c r="C4" s="57"/>
      <c r="D4" s="57"/>
      <c r="E4" s="57"/>
      <c r="F4" s="57"/>
      <c r="G4" s="57"/>
      <c r="H4" s="57"/>
      <c r="I4" s="57"/>
    </row>
    <row r="5" spans="1:13" ht="15" customHeight="1" x14ac:dyDescent="0.25">
      <c r="D5" s="55"/>
      <c r="E5" s="55"/>
      <c r="F5" s="55"/>
      <c r="G5" s="55"/>
    </row>
    <row r="6" spans="1:13" ht="15" customHeight="1" x14ac:dyDescent="0.25">
      <c r="B6" s="6"/>
      <c r="C6" s="6"/>
      <c r="D6" s="56" t="s">
        <v>304</v>
      </c>
      <c r="E6" s="56" t="s">
        <v>309</v>
      </c>
      <c r="F6" s="59" t="s">
        <v>320</v>
      </c>
      <c r="G6" s="56" t="s">
        <v>336</v>
      </c>
      <c r="H6" s="56" t="s">
        <v>332</v>
      </c>
      <c r="I6" s="56" t="s">
        <v>311</v>
      </c>
      <c r="J6" s="56" t="s">
        <v>376</v>
      </c>
      <c r="K6" s="58" t="s">
        <v>328</v>
      </c>
      <c r="L6" s="56" t="s">
        <v>329</v>
      </c>
    </row>
    <row r="7" spans="1:13" x14ac:dyDescent="0.25">
      <c r="B7" s="6" t="s">
        <v>1</v>
      </c>
      <c r="C7" s="6" t="s">
        <v>3</v>
      </c>
      <c r="D7" s="56"/>
      <c r="E7" s="56"/>
      <c r="F7" s="59"/>
      <c r="G7" s="56"/>
      <c r="H7" s="56"/>
      <c r="I7" s="56"/>
      <c r="J7" s="56"/>
      <c r="K7" s="58"/>
      <c r="L7" s="56"/>
    </row>
    <row r="8" spans="1:13" x14ac:dyDescent="0.25">
      <c r="B8" s="6"/>
      <c r="C8" s="6"/>
      <c r="D8" s="25"/>
      <c r="E8" s="25"/>
      <c r="F8" s="25"/>
      <c r="H8" s="7"/>
      <c r="I8" s="25"/>
      <c r="J8" s="7"/>
      <c r="K8" s="26"/>
      <c r="L8" s="7"/>
    </row>
    <row r="9" spans="1:13" x14ac:dyDescent="0.25">
      <c r="A9" s="12" t="s">
        <v>241</v>
      </c>
      <c r="D9" s="7"/>
      <c r="E9" s="7"/>
      <c r="F9" s="7"/>
      <c r="H9" s="7"/>
      <c r="J9" s="7"/>
      <c r="K9" s="26"/>
      <c r="L9" s="7"/>
    </row>
    <row r="10" spans="1:13" x14ac:dyDescent="0.25">
      <c r="B10" s="37" t="s">
        <v>2</v>
      </c>
      <c r="C10" s="38" t="s">
        <v>4</v>
      </c>
      <c r="D10" s="39">
        <v>30781</v>
      </c>
      <c r="E10" s="39">
        <v>30780</v>
      </c>
      <c r="F10" s="39">
        <v>31421.25</v>
      </c>
      <c r="G10" s="39">
        <v>30780</v>
      </c>
      <c r="H10" s="39">
        <v>30780</v>
      </c>
      <c r="I10" s="39">
        <v>23085</v>
      </c>
      <c r="J10" s="39">
        <v>30780</v>
      </c>
      <c r="K10" s="41">
        <f>J10-H10</f>
        <v>0</v>
      </c>
      <c r="L10" s="42">
        <f>K10/H10</f>
        <v>0</v>
      </c>
      <c r="M10" s="7"/>
    </row>
    <row r="11" spans="1:13" x14ac:dyDescent="0.25">
      <c r="B11" s="43" t="s">
        <v>5</v>
      </c>
      <c r="C11" s="44" t="s">
        <v>6</v>
      </c>
      <c r="D11" s="45">
        <v>0</v>
      </c>
      <c r="E11" s="45">
        <v>420</v>
      </c>
      <c r="F11" s="45">
        <v>-294.31</v>
      </c>
      <c r="G11" s="45">
        <v>505.85</v>
      </c>
      <c r="H11" s="45">
        <v>1500</v>
      </c>
      <c r="I11" s="45">
        <v>0</v>
      </c>
      <c r="J11" s="45">
        <v>1500</v>
      </c>
      <c r="K11" s="46">
        <f>J11-H11</f>
        <v>0</v>
      </c>
      <c r="L11" s="47">
        <f>K11/H11</f>
        <v>0</v>
      </c>
    </row>
    <row r="12" spans="1:13" x14ac:dyDescent="0.25">
      <c r="A12" s="13" t="s">
        <v>240</v>
      </c>
      <c r="B12" s="11"/>
      <c r="C12" s="11"/>
      <c r="D12" s="14">
        <f t="shared" ref="D12:G12" si="0">SUM(D10:D11)</f>
        <v>30781</v>
      </c>
      <c r="E12" s="14">
        <f t="shared" si="0"/>
        <v>31200</v>
      </c>
      <c r="F12" s="14">
        <f t="shared" si="0"/>
        <v>31126.94</v>
      </c>
      <c r="G12" s="14">
        <f t="shared" si="0"/>
        <v>31285.85</v>
      </c>
      <c r="H12" s="14">
        <f>SUM(H10:H11)</f>
        <v>32280</v>
      </c>
      <c r="I12" s="14">
        <f>SUM(I10:I11)</f>
        <v>23085</v>
      </c>
      <c r="J12" s="14">
        <f>SUM(J10:J11)</f>
        <v>32280</v>
      </c>
      <c r="K12" s="14">
        <f>SUM(K10:K11)</f>
        <v>0</v>
      </c>
      <c r="L12" s="28">
        <f>K12/G12</f>
        <v>0</v>
      </c>
    </row>
    <row r="13" spans="1:13" x14ac:dyDescent="0.25">
      <c r="D13" s="8"/>
      <c r="E13" s="8"/>
      <c r="F13" s="8"/>
      <c r="H13" s="7"/>
      <c r="I13" s="8"/>
      <c r="J13" s="7"/>
      <c r="K13" s="26"/>
      <c r="L13" s="24"/>
    </row>
    <row r="14" spans="1:13" x14ac:dyDescent="0.25">
      <c r="A14" s="12" t="s">
        <v>242</v>
      </c>
      <c r="D14" s="7"/>
      <c r="E14" s="7"/>
      <c r="F14" s="7"/>
      <c r="H14" s="7"/>
      <c r="J14" s="7"/>
      <c r="K14" s="26"/>
      <c r="L14" s="24"/>
    </row>
    <row r="15" spans="1:13" x14ac:dyDescent="0.25">
      <c r="B15" s="37" t="s">
        <v>7</v>
      </c>
      <c r="C15" s="38" t="s">
        <v>8</v>
      </c>
      <c r="D15" s="39">
        <v>40294.080000000002</v>
      </c>
      <c r="E15" s="39">
        <v>40294.080000000002</v>
      </c>
      <c r="F15" s="39">
        <v>40294.080000000002</v>
      </c>
      <c r="G15" s="39">
        <v>40294.080000000002</v>
      </c>
      <c r="H15" s="39">
        <v>45000</v>
      </c>
      <c r="I15" s="39">
        <v>30220.560000000001</v>
      </c>
      <c r="J15" s="39">
        <v>40294.080000000002</v>
      </c>
      <c r="K15" s="41">
        <f t="shared" ref="K15:K21" si="1">J15-H15</f>
        <v>-4705.9199999999983</v>
      </c>
      <c r="L15" s="42">
        <f t="shared" ref="L15:L21" si="2">K15/H15</f>
        <v>-0.10457599999999996</v>
      </c>
      <c r="M15" s="36"/>
    </row>
    <row r="16" spans="1:13" x14ac:dyDescent="0.25">
      <c r="B16" s="37" t="s">
        <v>9</v>
      </c>
      <c r="C16" s="38" t="s">
        <v>10</v>
      </c>
      <c r="D16" s="39">
        <v>3282.72</v>
      </c>
      <c r="E16" s="39">
        <v>3282.78</v>
      </c>
      <c r="F16" s="39">
        <v>3282.74</v>
      </c>
      <c r="G16" s="39">
        <v>3282.72</v>
      </c>
      <c r="H16" s="39">
        <v>3282.72</v>
      </c>
      <c r="I16" s="39">
        <v>2462.04</v>
      </c>
      <c r="J16" s="39">
        <v>3282.72</v>
      </c>
      <c r="K16" s="41">
        <f t="shared" si="1"/>
        <v>0</v>
      </c>
      <c r="L16" s="42">
        <f t="shared" si="2"/>
        <v>0</v>
      </c>
    </row>
    <row r="17" spans="1:14" x14ac:dyDescent="0.25">
      <c r="B17" s="37" t="s">
        <v>11</v>
      </c>
      <c r="C17" s="38" t="s">
        <v>12</v>
      </c>
      <c r="D17" s="39">
        <v>46832.74</v>
      </c>
      <c r="E17" s="39">
        <v>49820.12</v>
      </c>
      <c r="F17" s="39">
        <v>49593.48</v>
      </c>
      <c r="G17" s="39">
        <v>52792.5</v>
      </c>
      <c r="H17" s="39">
        <v>55770.31</v>
      </c>
      <c r="I17" s="39">
        <v>45290.83</v>
      </c>
      <c r="J17" s="39">
        <v>72115.86</v>
      </c>
      <c r="K17" s="41">
        <f t="shared" si="1"/>
        <v>16345.550000000003</v>
      </c>
      <c r="L17" s="42">
        <f t="shared" si="2"/>
        <v>0.29308694895187071</v>
      </c>
    </row>
    <row r="18" spans="1:14" x14ac:dyDescent="0.25">
      <c r="B18" s="37" t="s">
        <v>13</v>
      </c>
      <c r="C18" s="38" t="s">
        <v>14</v>
      </c>
      <c r="D18" s="39">
        <v>613.94000000000005</v>
      </c>
      <c r="E18" s="39">
        <v>1290.52</v>
      </c>
      <c r="F18" s="39">
        <v>1468.1</v>
      </c>
      <c r="G18" s="39">
        <v>3253.34</v>
      </c>
      <c r="H18" s="39">
        <v>3000</v>
      </c>
      <c r="I18" s="39">
        <v>4478.9799999999996</v>
      </c>
      <c r="J18" s="39">
        <v>3000</v>
      </c>
      <c r="K18" s="41">
        <f t="shared" si="1"/>
        <v>0</v>
      </c>
      <c r="L18" s="42">
        <f t="shared" si="2"/>
        <v>0</v>
      </c>
    </row>
    <row r="19" spans="1:14" x14ac:dyDescent="0.25">
      <c r="B19" s="37" t="s">
        <v>15</v>
      </c>
      <c r="C19" s="38" t="s">
        <v>16</v>
      </c>
      <c r="D19" s="39">
        <v>47284.61</v>
      </c>
      <c r="E19" s="39">
        <v>57674.29</v>
      </c>
      <c r="F19" s="39">
        <v>59858.55</v>
      </c>
      <c r="G19" s="39">
        <v>60596.62</v>
      </c>
      <c r="H19" s="39">
        <v>64770.31</v>
      </c>
      <c r="I19" s="39">
        <v>27722.99</v>
      </c>
      <c r="J19" s="39">
        <v>50651.69</v>
      </c>
      <c r="K19" s="41">
        <f t="shared" si="1"/>
        <v>-14118.619999999995</v>
      </c>
      <c r="L19" s="42">
        <f t="shared" si="2"/>
        <v>-0.21797981204659969</v>
      </c>
    </row>
    <row r="20" spans="1:14" x14ac:dyDescent="0.25">
      <c r="B20" s="37" t="s">
        <v>17</v>
      </c>
      <c r="C20" s="38" t="s">
        <v>312</v>
      </c>
      <c r="D20" s="39">
        <v>0</v>
      </c>
      <c r="E20" s="39">
        <v>0</v>
      </c>
      <c r="F20" s="39">
        <v>7907.33</v>
      </c>
      <c r="G20" s="39">
        <v>8872.0499999999993</v>
      </c>
      <c r="H20" s="39">
        <v>12000</v>
      </c>
      <c r="I20" s="39">
        <v>10015</v>
      </c>
      <c r="J20" s="39">
        <v>12000</v>
      </c>
      <c r="K20" s="41">
        <f t="shared" si="1"/>
        <v>0</v>
      </c>
      <c r="L20" s="42">
        <f t="shared" si="2"/>
        <v>0</v>
      </c>
    </row>
    <row r="21" spans="1:14" x14ac:dyDescent="0.25">
      <c r="B21" s="43" t="s">
        <v>18</v>
      </c>
      <c r="C21" s="44" t="s">
        <v>19</v>
      </c>
      <c r="D21" s="45">
        <v>620.66</v>
      </c>
      <c r="E21" s="45">
        <v>592.16999999999996</v>
      </c>
      <c r="F21" s="45">
        <v>2066.48</v>
      </c>
      <c r="G21" s="45">
        <f>1420.18+1197.73</f>
        <v>2617.91</v>
      </c>
      <c r="H21" s="45">
        <v>3000</v>
      </c>
      <c r="I21" s="45">
        <v>4136.1499999999996</v>
      </c>
      <c r="J21" s="45">
        <v>3000</v>
      </c>
      <c r="K21" s="46">
        <f t="shared" si="1"/>
        <v>0</v>
      </c>
      <c r="L21" s="47">
        <f t="shared" si="2"/>
        <v>0</v>
      </c>
    </row>
    <row r="22" spans="1:14" x14ac:dyDescent="0.25">
      <c r="A22" s="13" t="s">
        <v>240</v>
      </c>
      <c r="B22" s="13"/>
      <c r="C22" s="13"/>
      <c r="D22" s="14">
        <f t="shared" ref="D22:K22" si="3">SUM(D15:D21)</f>
        <v>138928.75000000003</v>
      </c>
      <c r="E22" s="14">
        <f t="shared" si="3"/>
        <v>152953.96000000002</v>
      </c>
      <c r="F22" s="14">
        <f t="shared" si="3"/>
        <v>164470.76</v>
      </c>
      <c r="G22" s="14">
        <f t="shared" si="3"/>
        <v>171709.22</v>
      </c>
      <c r="H22" s="14">
        <f t="shared" si="3"/>
        <v>186823.34</v>
      </c>
      <c r="I22" s="14">
        <f t="shared" si="3"/>
        <v>124326.55</v>
      </c>
      <c r="J22" s="14">
        <f t="shared" si="3"/>
        <v>184344.35</v>
      </c>
      <c r="K22" s="14">
        <f t="shared" si="3"/>
        <v>-2478.9899999999907</v>
      </c>
      <c r="L22" s="28">
        <f>K22/G22</f>
        <v>-1.4437139717948697E-2</v>
      </c>
    </row>
    <row r="23" spans="1:14" x14ac:dyDescent="0.25">
      <c r="B23" s="12"/>
      <c r="C23" s="12"/>
      <c r="D23" s="8"/>
      <c r="E23" s="8"/>
      <c r="F23" s="8"/>
      <c r="H23" s="7"/>
      <c r="I23" s="8"/>
      <c r="J23" s="7"/>
      <c r="K23" s="26"/>
      <c r="L23" s="24"/>
    </row>
    <row r="24" spans="1:14" x14ac:dyDescent="0.25">
      <c r="A24" s="12" t="s">
        <v>243</v>
      </c>
      <c r="D24" s="7"/>
      <c r="E24" s="7"/>
      <c r="F24" s="7"/>
      <c r="H24" s="7"/>
      <c r="J24" s="7"/>
      <c r="K24" s="26"/>
      <c r="L24" s="24"/>
    </row>
    <row r="25" spans="1:14" x14ac:dyDescent="0.25">
      <c r="B25" s="37" t="s">
        <v>20</v>
      </c>
      <c r="C25" s="38" t="s">
        <v>22</v>
      </c>
      <c r="D25" s="39">
        <v>15390</v>
      </c>
      <c r="E25" s="39">
        <v>15390</v>
      </c>
      <c r="F25" s="39">
        <v>15390</v>
      </c>
      <c r="G25" s="39">
        <v>15390</v>
      </c>
      <c r="H25" s="39">
        <v>15390</v>
      </c>
      <c r="I25" s="39">
        <v>11542.5</v>
      </c>
      <c r="J25" s="39">
        <v>15390</v>
      </c>
      <c r="K25" s="41">
        <f t="shared" ref="K25:K29" si="4">J25-H25</f>
        <v>0</v>
      </c>
      <c r="L25" s="42">
        <f t="shared" ref="L25:L29" si="5">K25/H25</f>
        <v>0</v>
      </c>
    </row>
    <row r="26" spans="1:14" x14ac:dyDescent="0.25">
      <c r="B26" s="37" t="s">
        <v>23</v>
      </c>
      <c r="C26" s="38" t="s">
        <v>21</v>
      </c>
      <c r="D26" s="39">
        <v>0</v>
      </c>
      <c r="E26" s="39">
        <v>0</v>
      </c>
      <c r="F26" s="39">
        <v>268</v>
      </c>
      <c r="G26" s="39">
        <v>2090.4699999999998</v>
      </c>
      <c r="H26" s="39">
        <v>1000</v>
      </c>
      <c r="I26" s="39">
        <v>400</v>
      </c>
      <c r="J26" s="39">
        <v>1000</v>
      </c>
      <c r="K26" s="41">
        <f t="shared" si="4"/>
        <v>0</v>
      </c>
      <c r="L26" s="42">
        <f t="shared" si="5"/>
        <v>0</v>
      </c>
    </row>
    <row r="27" spans="1:14" x14ac:dyDescent="0.25">
      <c r="B27" s="37" t="s">
        <v>24</v>
      </c>
      <c r="C27" s="38" t="s">
        <v>25</v>
      </c>
      <c r="D27" s="39">
        <v>249723.98</v>
      </c>
      <c r="E27" s="39">
        <v>132425.4</v>
      </c>
      <c r="F27" s="39">
        <v>132932.76999999999</v>
      </c>
      <c r="G27" s="39">
        <v>136427.35</v>
      </c>
      <c r="H27" s="39">
        <v>148526</v>
      </c>
      <c r="I27" s="39">
        <v>107855.8</v>
      </c>
      <c r="J27" s="39">
        <v>144418.91620000001</v>
      </c>
      <c r="K27" s="41">
        <f t="shared" si="4"/>
        <v>-4107.0837999999931</v>
      </c>
      <c r="L27" s="42">
        <f t="shared" si="5"/>
        <v>-2.7652288488210771E-2</v>
      </c>
      <c r="M27" s="36"/>
    </row>
    <row r="28" spans="1:14" x14ac:dyDescent="0.25">
      <c r="B28" s="37" t="s">
        <v>267</v>
      </c>
      <c r="C28" s="38" t="s">
        <v>268</v>
      </c>
      <c r="D28" s="39">
        <v>70221.45</v>
      </c>
      <c r="E28" s="39">
        <f>78053.78-1965.38</f>
        <v>76088.399999999994</v>
      </c>
      <c r="F28" s="39">
        <v>73561.48</v>
      </c>
      <c r="G28" s="39">
        <v>78283.02</v>
      </c>
      <c r="H28" s="39">
        <v>78251.98</v>
      </c>
      <c r="I28" s="39">
        <v>59570</v>
      </c>
      <c r="J28" s="39">
        <v>82441</v>
      </c>
      <c r="K28" s="41">
        <f t="shared" si="4"/>
        <v>4189.0200000000041</v>
      </c>
      <c r="L28" s="42">
        <f t="shared" si="5"/>
        <v>5.3532447357881603E-2</v>
      </c>
      <c r="M28" s="36"/>
      <c r="N28" s="7"/>
    </row>
    <row r="29" spans="1:14" x14ac:dyDescent="0.25">
      <c r="B29" s="43" t="s">
        <v>26</v>
      </c>
      <c r="C29" s="44" t="s">
        <v>27</v>
      </c>
      <c r="D29" s="45">
        <v>2801.49</v>
      </c>
      <c r="E29" s="45">
        <v>678.79</v>
      </c>
      <c r="F29" s="45">
        <v>465.71</v>
      </c>
      <c r="G29" s="45">
        <v>1828.72</v>
      </c>
      <c r="H29" s="45">
        <v>500</v>
      </c>
      <c r="I29" s="45">
        <v>1383.77</v>
      </c>
      <c r="J29" s="45">
        <v>1200</v>
      </c>
      <c r="K29" s="46">
        <f t="shared" si="4"/>
        <v>700</v>
      </c>
      <c r="L29" s="47">
        <f t="shared" si="5"/>
        <v>1.4</v>
      </c>
    </row>
    <row r="30" spans="1:14" x14ac:dyDescent="0.25">
      <c r="A30" s="13" t="s">
        <v>240</v>
      </c>
      <c r="B30" s="13"/>
      <c r="C30" s="13"/>
      <c r="D30" s="14">
        <f t="shared" ref="D30:G30" si="6">SUM(D25:D29)</f>
        <v>338136.92</v>
      </c>
      <c r="E30" s="14">
        <f t="shared" si="6"/>
        <v>224582.59</v>
      </c>
      <c r="F30" s="14">
        <f t="shared" si="6"/>
        <v>222617.96</v>
      </c>
      <c r="G30" s="14">
        <f t="shared" si="6"/>
        <v>234019.56000000003</v>
      </c>
      <c r="H30" s="14">
        <f>SUM(H25:H29)</f>
        <v>243667.97999999998</v>
      </c>
      <c r="I30" s="14">
        <f>SUM(I25:I29)</f>
        <v>180752.06999999998</v>
      </c>
      <c r="J30" s="14">
        <f>SUM(J25:J29)</f>
        <v>244449.91620000001</v>
      </c>
      <c r="K30" s="14">
        <f>SUM(K25:K29)</f>
        <v>781.93620000001101</v>
      </c>
      <c r="L30" s="28">
        <f>K30/G30</f>
        <v>3.3413283915242425E-3</v>
      </c>
    </row>
    <row r="31" spans="1:14" x14ac:dyDescent="0.25">
      <c r="B31" s="12"/>
      <c r="C31" s="12"/>
      <c r="D31" s="8"/>
      <c r="E31" s="8"/>
      <c r="F31" s="8"/>
      <c r="H31" s="7"/>
      <c r="I31" s="8"/>
      <c r="J31" s="7"/>
      <c r="K31" s="26"/>
      <c r="L31" s="24"/>
    </row>
    <row r="32" spans="1:14" x14ac:dyDescent="0.25">
      <c r="A32" s="12" t="s">
        <v>244</v>
      </c>
      <c r="D32" s="7"/>
      <c r="E32" s="7"/>
      <c r="F32" s="7"/>
      <c r="H32" s="7"/>
      <c r="J32" s="7"/>
      <c r="K32" s="26"/>
      <c r="L32" s="24"/>
    </row>
    <row r="33" spans="1:13" x14ac:dyDescent="0.25">
      <c r="B33" s="37" t="s">
        <v>28</v>
      </c>
      <c r="C33" s="38" t="s">
        <v>29</v>
      </c>
      <c r="D33" s="39">
        <v>23000</v>
      </c>
      <c r="E33" s="39">
        <v>0</v>
      </c>
      <c r="F33" s="39">
        <v>51650</v>
      </c>
      <c r="G33" s="39">
        <v>0</v>
      </c>
      <c r="H33" s="39">
        <v>30000</v>
      </c>
      <c r="I33" s="39">
        <v>0</v>
      </c>
      <c r="J33" s="39">
        <v>30000</v>
      </c>
      <c r="K33" s="41">
        <f t="shared" ref="K33:K39" si="7">J33-H33</f>
        <v>0</v>
      </c>
      <c r="L33" s="42">
        <f t="shared" ref="L33:L39" si="8">K33/H33</f>
        <v>0</v>
      </c>
    </row>
    <row r="34" spans="1:13" x14ac:dyDescent="0.25">
      <c r="B34" s="37" t="s">
        <v>30</v>
      </c>
      <c r="C34" s="38" t="s">
        <v>31</v>
      </c>
      <c r="D34" s="39">
        <v>115944.92</v>
      </c>
      <c r="E34" s="39">
        <v>106744.17</v>
      </c>
      <c r="F34" s="39">
        <v>108517.52</v>
      </c>
      <c r="G34" s="39">
        <v>97388.24</v>
      </c>
      <c r="H34" s="39">
        <v>87000</v>
      </c>
      <c r="I34" s="39">
        <v>68388.31</v>
      </c>
      <c r="J34" s="39">
        <v>103000</v>
      </c>
      <c r="K34" s="41">
        <f t="shared" si="7"/>
        <v>16000</v>
      </c>
      <c r="L34" s="42">
        <f t="shared" si="8"/>
        <v>0.18390804597701149</v>
      </c>
    </row>
    <row r="35" spans="1:13" x14ac:dyDescent="0.25">
      <c r="B35" s="37" t="s">
        <v>32</v>
      </c>
      <c r="C35" s="38" t="s">
        <v>33</v>
      </c>
      <c r="D35" s="39">
        <v>51402.38</v>
      </c>
      <c r="E35" s="39">
        <v>36987.74</v>
      </c>
      <c r="F35" s="39">
        <v>54579.74</v>
      </c>
      <c r="G35" s="39">
        <v>51272.9</v>
      </c>
      <c r="H35" s="39">
        <v>45000</v>
      </c>
      <c r="I35" s="39">
        <v>35333.14</v>
      </c>
      <c r="J35" s="39">
        <v>40289.43</v>
      </c>
      <c r="K35" s="41">
        <f t="shared" si="7"/>
        <v>-4710.57</v>
      </c>
      <c r="L35" s="42">
        <f t="shared" si="8"/>
        <v>-0.10467933333333333</v>
      </c>
    </row>
    <row r="36" spans="1:13" x14ac:dyDescent="0.25">
      <c r="B36" s="37" t="s">
        <v>364</v>
      </c>
      <c r="C36" s="38" t="s">
        <v>365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7500</v>
      </c>
      <c r="K36" s="41">
        <f t="shared" ref="K36" si="9">J36-H36</f>
        <v>7500</v>
      </c>
      <c r="L36" s="42" t="s">
        <v>363</v>
      </c>
    </row>
    <row r="37" spans="1:13" x14ac:dyDescent="0.25">
      <c r="B37" s="37" t="s">
        <v>34</v>
      </c>
      <c r="C37" s="38" t="s">
        <v>35</v>
      </c>
      <c r="D37" s="39">
        <f>1548.97+897.72+137.95</f>
        <v>2584.64</v>
      </c>
      <c r="E37" s="39">
        <v>0</v>
      </c>
      <c r="F37" s="39">
        <v>1939.93</v>
      </c>
      <c r="G37" s="39">
        <v>3361</v>
      </c>
      <c r="H37" s="39">
        <v>5000</v>
      </c>
      <c r="I37" s="39">
        <v>2095.31</v>
      </c>
      <c r="J37" s="39">
        <v>5333.03</v>
      </c>
      <c r="K37" s="41">
        <f t="shared" si="7"/>
        <v>333.02999999999975</v>
      </c>
      <c r="L37" s="42">
        <f t="shared" si="8"/>
        <v>6.6605999999999943E-2</v>
      </c>
    </row>
    <row r="38" spans="1:13" x14ac:dyDescent="0.25">
      <c r="B38" s="37" t="s">
        <v>36</v>
      </c>
      <c r="C38" s="38" t="s">
        <v>37</v>
      </c>
      <c r="D38" s="39">
        <v>11013.16</v>
      </c>
      <c r="E38" s="39">
        <v>12418.59</v>
      </c>
      <c r="F38" s="39">
        <v>12812.3</v>
      </c>
      <c r="G38" s="39">
        <v>18047.18</v>
      </c>
      <c r="H38" s="39">
        <v>13500</v>
      </c>
      <c r="I38" s="39">
        <v>13719.19</v>
      </c>
      <c r="J38" s="39">
        <v>22140</v>
      </c>
      <c r="K38" s="41">
        <f t="shared" si="7"/>
        <v>8640</v>
      </c>
      <c r="L38" s="42">
        <f t="shared" si="8"/>
        <v>0.64</v>
      </c>
    </row>
    <row r="39" spans="1:13" x14ac:dyDescent="0.25">
      <c r="B39" s="43" t="s">
        <v>38</v>
      </c>
      <c r="C39" s="44" t="s">
        <v>39</v>
      </c>
      <c r="D39" s="45">
        <v>36237.68</v>
      </c>
      <c r="E39" s="45">
        <v>4275</v>
      </c>
      <c r="F39" s="45">
        <v>15718.99</v>
      </c>
      <c r="G39" s="45">
        <v>11754.87</v>
      </c>
      <c r="H39" s="45">
        <v>15000</v>
      </c>
      <c r="I39" s="45">
        <v>18478.05</v>
      </c>
      <c r="J39" s="45">
        <v>15000</v>
      </c>
      <c r="K39" s="46">
        <f t="shared" si="7"/>
        <v>0</v>
      </c>
      <c r="L39" s="47">
        <f t="shared" si="8"/>
        <v>0</v>
      </c>
    </row>
    <row r="40" spans="1:13" x14ac:dyDescent="0.25">
      <c r="A40" s="13" t="s">
        <v>240</v>
      </c>
      <c r="B40" s="13"/>
      <c r="C40" s="13"/>
      <c r="D40" s="14">
        <f t="shared" ref="D40:G40" si="10">SUM(D33:D39)</f>
        <v>240182.78</v>
      </c>
      <c r="E40" s="14">
        <f t="shared" si="10"/>
        <v>160425.5</v>
      </c>
      <c r="F40" s="14">
        <f t="shared" si="10"/>
        <v>245218.47999999998</v>
      </c>
      <c r="G40" s="14">
        <f t="shared" si="10"/>
        <v>181824.19</v>
      </c>
      <c r="H40" s="14">
        <f>SUM(H33:H39)</f>
        <v>195500</v>
      </c>
      <c r="I40" s="14">
        <f>SUM(I33:I39)</f>
        <v>138014</v>
      </c>
      <c r="J40" s="14">
        <f>SUM(J33:J39)</f>
        <v>223262.46</v>
      </c>
      <c r="K40" s="14">
        <f>SUM(K33:K39)</f>
        <v>27762.46</v>
      </c>
      <c r="L40" s="28">
        <f>K40/G40</f>
        <v>0.15268848440903271</v>
      </c>
    </row>
    <row r="41" spans="1:13" x14ac:dyDescent="0.25">
      <c r="B41" s="12"/>
      <c r="C41" s="12"/>
      <c r="D41" s="8"/>
      <c r="E41" s="8"/>
      <c r="F41" s="8"/>
      <c r="H41" s="7"/>
      <c r="I41" s="8"/>
      <c r="J41" s="7"/>
      <c r="K41" s="26"/>
      <c r="L41" s="24"/>
    </row>
    <row r="42" spans="1:13" x14ac:dyDescent="0.25">
      <c r="A42" s="12" t="s">
        <v>245</v>
      </c>
      <c r="D42" s="7"/>
      <c r="E42" s="7"/>
      <c r="F42" s="7"/>
      <c r="H42" s="7"/>
      <c r="J42" s="7"/>
      <c r="K42" s="26"/>
      <c r="L42" s="24"/>
    </row>
    <row r="43" spans="1:13" x14ac:dyDescent="0.25">
      <c r="B43" s="37" t="s">
        <v>313</v>
      </c>
      <c r="C43" s="38" t="s">
        <v>315</v>
      </c>
      <c r="D43" s="39">
        <v>0</v>
      </c>
      <c r="E43" s="39">
        <v>0</v>
      </c>
      <c r="F43" s="39">
        <v>3654</v>
      </c>
      <c r="G43" s="39">
        <v>95004</v>
      </c>
      <c r="H43" s="39">
        <v>97850</v>
      </c>
      <c r="I43" s="39">
        <v>75264</v>
      </c>
      <c r="J43" s="39">
        <v>100778.496</v>
      </c>
      <c r="K43" s="41">
        <f t="shared" ref="K43:K48" si="11">J43-H43</f>
        <v>2928.4959999999992</v>
      </c>
      <c r="L43" s="42">
        <f t="shared" ref="L43:L48" si="12">K43/H43</f>
        <v>2.9928421052631569E-2</v>
      </c>
    </row>
    <row r="44" spans="1:13" x14ac:dyDescent="0.25">
      <c r="B44" s="37" t="s">
        <v>314</v>
      </c>
      <c r="C44" s="38" t="s">
        <v>316</v>
      </c>
      <c r="D44" s="39"/>
      <c r="E44" s="39"/>
      <c r="F44" s="39">
        <v>0</v>
      </c>
      <c r="G44" s="39">
        <v>2391.5700000000002</v>
      </c>
      <c r="H44" s="39">
        <v>3000</v>
      </c>
      <c r="I44" s="39">
        <v>2064.4499999999998</v>
      </c>
      <c r="J44" s="39">
        <v>3000</v>
      </c>
      <c r="K44" s="41">
        <f t="shared" si="11"/>
        <v>0</v>
      </c>
      <c r="L44" s="42">
        <f t="shared" si="12"/>
        <v>0</v>
      </c>
    </row>
    <row r="45" spans="1:13" x14ac:dyDescent="0.25">
      <c r="B45" s="37" t="s">
        <v>40</v>
      </c>
      <c r="C45" s="38" t="s">
        <v>41</v>
      </c>
      <c r="D45" s="39">
        <v>56643.08</v>
      </c>
      <c r="E45" s="39">
        <v>68321.7</v>
      </c>
      <c r="F45" s="39">
        <v>80000.039999999994</v>
      </c>
      <c r="G45" s="39">
        <v>82200.039999999994</v>
      </c>
      <c r="H45" s="39">
        <v>84872</v>
      </c>
      <c r="I45" s="39">
        <v>63654.03</v>
      </c>
      <c r="J45" s="39">
        <v>84872.04</v>
      </c>
      <c r="K45" s="41">
        <f t="shared" si="11"/>
        <v>3.9999999993597157E-2</v>
      </c>
      <c r="L45" s="42">
        <f t="shared" si="12"/>
        <v>4.71297954491436E-7</v>
      </c>
      <c r="M45" s="36"/>
    </row>
    <row r="46" spans="1:13" x14ac:dyDescent="0.25">
      <c r="B46" s="37" t="s">
        <v>42</v>
      </c>
      <c r="C46" s="38" t="s">
        <v>43</v>
      </c>
      <c r="D46" s="39">
        <v>53037.06</v>
      </c>
      <c r="E46" s="39">
        <v>27340.28</v>
      </c>
      <c r="F46" s="39">
        <v>6085.91</v>
      </c>
      <c r="G46" s="39">
        <v>50519.26</v>
      </c>
      <c r="H46" s="39">
        <v>100000</v>
      </c>
      <c r="I46" s="39">
        <v>18502.3</v>
      </c>
      <c r="J46" s="39">
        <v>20000</v>
      </c>
      <c r="K46" s="41">
        <f t="shared" si="11"/>
        <v>-80000</v>
      </c>
      <c r="L46" s="42">
        <f t="shared" si="12"/>
        <v>-0.8</v>
      </c>
    </row>
    <row r="47" spans="1:13" x14ac:dyDescent="0.25">
      <c r="B47" s="37" t="s">
        <v>44</v>
      </c>
      <c r="C47" s="38" t="s">
        <v>45</v>
      </c>
      <c r="D47" s="39">
        <v>76163.789999999994</v>
      </c>
      <c r="E47" s="39">
        <v>23574.5</v>
      </c>
      <c r="F47" s="39">
        <v>37573</v>
      </c>
      <c r="G47" s="39">
        <v>39062.75</v>
      </c>
      <c r="H47" s="39">
        <v>60000</v>
      </c>
      <c r="I47" s="39">
        <v>14692.5</v>
      </c>
      <c r="J47" s="39">
        <v>45000</v>
      </c>
      <c r="K47" s="41">
        <f t="shared" si="11"/>
        <v>-15000</v>
      </c>
      <c r="L47" s="42">
        <f t="shared" si="12"/>
        <v>-0.25</v>
      </c>
    </row>
    <row r="48" spans="1:13" x14ac:dyDescent="0.25">
      <c r="B48" s="43" t="s">
        <v>46</v>
      </c>
      <c r="C48" s="44" t="s">
        <v>47</v>
      </c>
      <c r="D48" s="45">
        <v>3198.25</v>
      </c>
      <c r="E48" s="45">
        <v>6722.48</v>
      </c>
      <c r="F48" s="45">
        <v>4820</v>
      </c>
      <c r="G48" s="45">
        <v>6835</v>
      </c>
      <c r="H48" s="45">
        <v>7000</v>
      </c>
      <c r="I48" s="45">
        <v>4252</v>
      </c>
      <c r="J48" s="45">
        <v>7000</v>
      </c>
      <c r="K48" s="46">
        <f t="shared" si="11"/>
        <v>0</v>
      </c>
      <c r="L48" s="47">
        <f t="shared" si="12"/>
        <v>0</v>
      </c>
    </row>
    <row r="49" spans="1:13" x14ac:dyDescent="0.25">
      <c r="A49" s="13" t="s">
        <v>240</v>
      </c>
      <c r="B49" s="13"/>
      <c r="C49" s="13"/>
      <c r="D49" s="14">
        <f t="shared" ref="D49:G49" si="13">SUM(D45:D48)</f>
        <v>189042.18</v>
      </c>
      <c r="E49" s="14">
        <f t="shared" si="13"/>
        <v>125958.95999999999</v>
      </c>
      <c r="F49" s="14">
        <f>SUM(F43:F48)</f>
        <v>132132.95000000001</v>
      </c>
      <c r="G49" s="14">
        <f t="shared" si="13"/>
        <v>178617.05</v>
      </c>
      <c r="H49" s="14">
        <f>SUM(H43:H48)</f>
        <v>352722</v>
      </c>
      <c r="I49" s="14">
        <f>SUM(I43:I48)</f>
        <v>178429.27999999997</v>
      </c>
      <c r="J49" s="14">
        <f>SUM(J43:J48)</f>
        <v>260650.53599999999</v>
      </c>
      <c r="K49" s="14">
        <f>SUM(K43:K48)</f>
        <v>-92071.464000000007</v>
      </c>
      <c r="L49" s="28">
        <f>K49/G49</f>
        <v>-0.51546850650595788</v>
      </c>
    </row>
    <row r="50" spans="1:13" x14ac:dyDescent="0.25">
      <c r="B50" s="12"/>
      <c r="C50" s="12"/>
      <c r="D50" s="8"/>
      <c r="E50" s="8"/>
      <c r="F50" s="8"/>
      <c r="H50" s="7"/>
      <c r="I50" s="8"/>
      <c r="J50" s="7"/>
      <c r="K50" s="26"/>
      <c r="L50" s="24"/>
    </row>
    <row r="51" spans="1:13" x14ac:dyDescent="0.25">
      <c r="A51" s="12" t="s">
        <v>246</v>
      </c>
      <c r="D51" s="7"/>
      <c r="E51" s="7"/>
      <c r="F51" s="7"/>
      <c r="H51" s="7"/>
      <c r="J51" s="7"/>
      <c r="K51" s="26"/>
      <c r="L51" s="24"/>
    </row>
    <row r="52" spans="1:13" x14ac:dyDescent="0.25">
      <c r="B52" s="37" t="s">
        <v>48</v>
      </c>
      <c r="C52" s="38" t="s">
        <v>249</v>
      </c>
      <c r="D52" s="39">
        <v>9820</v>
      </c>
      <c r="E52" s="39">
        <v>7740</v>
      </c>
      <c r="F52" s="39">
        <v>6480</v>
      </c>
      <c r="G52" s="39">
        <v>21993</v>
      </c>
      <c r="H52" s="39">
        <v>25000</v>
      </c>
      <c r="I52" s="39">
        <v>19102</v>
      </c>
      <c r="J52" s="39">
        <v>25000</v>
      </c>
      <c r="K52" s="41">
        <f t="shared" ref="K52:K61" si="14">J52-H52</f>
        <v>0</v>
      </c>
      <c r="L52" s="42">
        <f t="shared" ref="L52:L61" si="15">K52/H52</f>
        <v>0</v>
      </c>
      <c r="M52" s="36"/>
    </row>
    <row r="53" spans="1:13" x14ac:dyDescent="0.25">
      <c r="B53" s="37" t="s">
        <v>50</v>
      </c>
      <c r="C53" s="38" t="s">
        <v>51</v>
      </c>
      <c r="D53" s="39">
        <v>49798.78</v>
      </c>
      <c r="E53" s="39">
        <v>63696.61</v>
      </c>
      <c r="F53" s="39">
        <v>62723.519999999997</v>
      </c>
      <c r="G53" s="39">
        <v>54048.86</v>
      </c>
      <c r="H53" s="39">
        <v>60000</v>
      </c>
      <c r="I53" s="39">
        <v>45215.49</v>
      </c>
      <c r="J53" s="39">
        <v>61000</v>
      </c>
      <c r="K53" s="41">
        <f t="shared" si="14"/>
        <v>1000</v>
      </c>
      <c r="L53" s="42">
        <f t="shared" si="15"/>
        <v>1.6666666666666666E-2</v>
      </c>
    </row>
    <row r="54" spans="1:13" x14ac:dyDescent="0.25">
      <c r="B54" s="37" t="s">
        <v>52</v>
      </c>
      <c r="C54" s="38" t="s">
        <v>53</v>
      </c>
      <c r="D54" s="39">
        <v>3561.62</v>
      </c>
      <c r="E54" s="39">
        <v>6199.32</v>
      </c>
      <c r="F54" s="39">
        <v>3473.41</v>
      </c>
      <c r="G54" s="39">
        <v>2873.99</v>
      </c>
      <c r="H54" s="39">
        <v>3500</v>
      </c>
      <c r="I54" s="39">
        <v>1596.31</v>
      </c>
      <c r="J54" s="39">
        <v>3500</v>
      </c>
      <c r="K54" s="41">
        <f t="shared" si="14"/>
        <v>0</v>
      </c>
      <c r="L54" s="42">
        <f t="shared" si="15"/>
        <v>0</v>
      </c>
    </row>
    <row r="55" spans="1:13" x14ac:dyDescent="0.25">
      <c r="B55" s="37" t="s">
        <v>54</v>
      </c>
      <c r="C55" s="38" t="s">
        <v>55</v>
      </c>
      <c r="D55" s="39">
        <v>20928.79</v>
      </c>
      <c r="E55" s="39">
        <v>24994.85</v>
      </c>
      <c r="F55" s="39">
        <v>30632.799999999999</v>
      </c>
      <c r="G55" s="39">
        <v>79985.58</v>
      </c>
      <c r="H55" s="39">
        <v>35000</v>
      </c>
      <c r="I55" s="39">
        <v>76835.55</v>
      </c>
      <c r="J55" s="39">
        <v>100000</v>
      </c>
      <c r="K55" s="41">
        <f t="shared" si="14"/>
        <v>65000</v>
      </c>
      <c r="L55" s="42">
        <f t="shared" si="15"/>
        <v>1.8571428571428572</v>
      </c>
    </row>
    <row r="56" spans="1:13" x14ac:dyDescent="0.25">
      <c r="B56" s="37" t="s">
        <v>56</v>
      </c>
      <c r="C56" s="38" t="s">
        <v>57</v>
      </c>
      <c r="D56" s="39">
        <v>9805.01</v>
      </c>
      <c r="E56" s="39">
        <v>22689.65</v>
      </c>
      <c r="F56" s="39">
        <v>15265.75</v>
      </c>
      <c r="G56" s="39">
        <v>8998.7999999999993</v>
      </c>
      <c r="H56" s="39">
        <v>21000</v>
      </c>
      <c r="I56" s="39">
        <v>7353.57</v>
      </c>
      <c r="J56" s="39">
        <v>10000</v>
      </c>
      <c r="K56" s="41">
        <f t="shared" si="14"/>
        <v>-11000</v>
      </c>
      <c r="L56" s="42">
        <f t="shared" si="15"/>
        <v>-0.52380952380952384</v>
      </c>
    </row>
    <row r="57" spans="1:13" x14ac:dyDescent="0.25">
      <c r="B57" s="37" t="s">
        <v>58</v>
      </c>
      <c r="C57" s="38" t="s">
        <v>248</v>
      </c>
      <c r="D57" s="39">
        <v>8024</v>
      </c>
      <c r="E57" s="39">
        <v>6523.85</v>
      </c>
      <c r="F57" s="39">
        <v>7953.02</v>
      </c>
      <c r="G57" s="39">
        <v>12407.96</v>
      </c>
      <c r="H57" s="39">
        <v>8000</v>
      </c>
      <c r="I57" s="39">
        <v>6367.08</v>
      </c>
      <c r="J57" s="39">
        <v>8000</v>
      </c>
      <c r="K57" s="41">
        <f t="shared" si="14"/>
        <v>0</v>
      </c>
      <c r="L57" s="42">
        <f t="shared" si="15"/>
        <v>0</v>
      </c>
    </row>
    <row r="58" spans="1:13" x14ac:dyDescent="0.25">
      <c r="B58" s="37" t="s">
        <v>59</v>
      </c>
      <c r="C58" s="38" t="s">
        <v>247</v>
      </c>
      <c r="D58" s="39">
        <v>20084.2</v>
      </c>
      <c r="E58" s="39">
        <v>20069.12</v>
      </c>
      <c r="F58" s="39">
        <v>18293.77</v>
      </c>
      <c r="G58" s="39">
        <v>22129.09</v>
      </c>
      <c r="H58" s="39">
        <v>22000</v>
      </c>
      <c r="I58" s="39">
        <v>17525.28</v>
      </c>
      <c r="J58" s="39">
        <v>23000</v>
      </c>
      <c r="K58" s="41">
        <f t="shared" si="14"/>
        <v>1000</v>
      </c>
      <c r="L58" s="42">
        <f t="shared" si="15"/>
        <v>4.5454545454545456E-2</v>
      </c>
    </row>
    <row r="59" spans="1:13" x14ac:dyDescent="0.25">
      <c r="B59" s="37" t="s">
        <v>60</v>
      </c>
      <c r="C59" s="38" t="s">
        <v>61</v>
      </c>
      <c r="D59" s="39">
        <v>21287.06</v>
      </c>
      <c r="E59" s="39">
        <v>16559.55</v>
      </c>
      <c r="F59" s="39">
        <v>13935.31</v>
      </c>
      <c r="G59" s="39">
        <v>19847.79</v>
      </c>
      <c r="H59" s="39">
        <v>16000</v>
      </c>
      <c r="I59" s="39">
        <v>11820.66</v>
      </c>
      <c r="J59" s="39">
        <v>16000</v>
      </c>
      <c r="K59" s="41">
        <f t="shared" si="14"/>
        <v>0</v>
      </c>
      <c r="L59" s="42">
        <f t="shared" si="15"/>
        <v>0</v>
      </c>
    </row>
    <row r="60" spans="1:13" x14ac:dyDescent="0.25">
      <c r="B60" s="37" t="s">
        <v>62</v>
      </c>
      <c r="C60" s="38" t="s">
        <v>63</v>
      </c>
      <c r="D60" s="39">
        <v>13615.26</v>
      </c>
      <c r="E60" s="39">
        <v>20120.12</v>
      </c>
      <c r="F60" s="39">
        <v>17718.7</v>
      </c>
      <c r="G60" s="39">
        <v>14899.76</v>
      </c>
      <c r="H60" s="39">
        <v>16000</v>
      </c>
      <c r="I60" s="39">
        <v>13522</v>
      </c>
      <c r="J60" s="39">
        <v>18000</v>
      </c>
      <c r="K60" s="41">
        <f t="shared" si="14"/>
        <v>2000</v>
      </c>
      <c r="L60" s="42">
        <f t="shared" si="15"/>
        <v>0.125</v>
      </c>
    </row>
    <row r="61" spans="1:13" x14ac:dyDescent="0.25">
      <c r="B61" s="43" t="s">
        <v>64</v>
      </c>
      <c r="C61" s="44" t="s">
        <v>65</v>
      </c>
      <c r="D61" s="45">
        <v>86445.54</v>
      </c>
      <c r="E61" s="45">
        <v>70302.61</v>
      </c>
      <c r="F61" s="45">
        <v>75763.210000000006</v>
      </c>
      <c r="G61" s="45">
        <v>99793.54</v>
      </c>
      <c r="H61" s="45">
        <v>125000</v>
      </c>
      <c r="I61" s="45">
        <v>76516.63</v>
      </c>
      <c r="J61" s="45">
        <v>130000</v>
      </c>
      <c r="K61" s="46">
        <f t="shared" si="14"/>
        <v>5000</v>
      </c>
      <c r="L61" s="47">
        <f t="shared" si="15"/>
        <v>0.04</v>
      </c>
    </row>
    <row r="62" spans="1:13" x14ac:dyDescent="0.25">
      <c r="A62" s="13" t="s">
        <v>240</v>
      </c>
      <c r="B62" s="11"/>
      <c r="C62" s="11"/>
      <c r="D62" s="14">
        <f t="shared" ref="D62:G62" si="16">SUM(D52:D61)</f>
        <v>243370.26</v>
      </c>
      <c r="E62" s="14">
        <f t="shared" si="16"/>
        <v>258895.68</v>
      </c>
      <c r="F62" s="14">
        <f t="shared" si="16"/>
        <v>252239.49</v>
      </c>
      <c r="G62" s="14">
        <f t="shared" si="16"/>
        <v>336978.37</v>
      </c>
      <c r="H62" s="14">
        <f>SUM(H52:H61)</f>
        <v>331500</v>
      </c>
      <c r="I62" s="14">
        <f>SUM(I52:I61)</f>
        <v>275854.57</v>
      </c>
      <c r="J62" s="14">
        <f>SUM(J52:J61)</f>
        <v>394500</v>
      </c>
      <c r="K62" s="14">
        <f>SUM(K52:K61)</f>
        <v>63000</v>
      </c>
      <c r="L62" s="28">
        <f>K62/G62</f>
        <v>0.18695561973310038</v>
      </c>
    </row>
    <row r="63" spans="1:13" x14ac:dyDescent="0.25">
      <c r="D63" s="8"/>
      <c r="E63" s="8"/>
      <c r="F63" s="8"/>
      <c r="H63" s="7"/>
      <c r="I63" s="8"/>
      <c r="J63" s="7"/>
      <c r="K63" s="26"/>
      <c r="L63" s="24"/>
    </row>
    <row r="64" spans="1:13" x14ac:dyDescent="0.25">
      <c r="A64" s="12" t="s">
        <v>250</v>
      </c>
      <c r="D64" s="7"/>
      <c r="E64" s="7"/>
      <c r="F64" s="7"/>
      <c r="H64" s="7"/>
      <c r="J64" s="7"/>
      <c r="K64" s="26"/>
      <c r="L64" s="24"/>
    </row>
    <row r="65" spans="1:13" x14ac:dyDescent="0.25">
      <c r="B65" s="37" t="s">
        <v>66</v>
      </c>
      <c r="C65" s="38" t="s">
        <v>67</v>
      </c>
      <c r="D65" s="39">
        <v>165091.06</v>
      </c>
      <c r="E65" s="39">
        <v>183970.29</v>
      </c>
      <c r="F65" s="39">
        <v>193416.13</v>
      </c>
      <c r="G65" s="39">
        <v>206302.12</v>
      </c>
      <c r="H65" s="39">
        <v>208000</v>
      </c>
      <c r="I65" s="39">
        <v>217532.64</v>
      </c>
      <c r="J65" s="39">
        <v>233000</v>
      </c>
      <c r="K65" s="41">
        <f t="shared" ref="K65:K69" si="17">J65-H65</f>
        <v>25000</v>
      </c>
      <c r="L65" s="42">
        <f t="shared" ref="L65:L69" si="18">K65/H65</f>
        <v>0.1201923076923077</v>
      </c>
    </row>
    <row r="66" spans="1:13" x14ac:dyDescent="0.25">
      <c r="B66" s="37" t="s">
        <v>68</v>
      </c>
      <c r="C66" s="38" t="s">
        <v>69</v>
      </c>
      <c r="D66" s="39">
        <v>6736</v>
      </c>
      <c r="E66" s="39">
        <v>4123</v>
      </c>
      <c r="F66" s="39">
        <v>3675</v>
      </c>
      <c r="G66" s="39">
        <v>3970</v>
      </c>
      <c r="H66" s="39">
        <v>4500</v>
      </c>
      <c r="I66" s="39">
        <v>4965</v>
      </c>
      <c r="J66" s="39">
        <v>5000</v>
      </c>
      <c r="K66" s="41">
        <f t="shared" si="17"/>
        <v>500</v>
      </c>
      <c r="L66" s="42">
        <f t="shared" si="18"/>
        <v>0.1111111111111111</v>
      </c>
    </row>
    <row r="67" spans="1:13" x14ac:dyDescent="0.25">
      <c r="B67" s="37" t="s">
        <v>72</v>
      </c>
      <c r="C67" s="38" t="s">
        <v>73</v>
      </c>
      <c r="D67" s="39">
        <v>21400.63</v>
      </c>
      <c r="E67" s="39">
        <v>6308.01</v>
      </c>
      <c r="F67" s="39">
        <v>2164.73</v>
      </c>
      <c r="G67" s="39">
        <v>10371.370000000001</v>
      </c>
      <c r="H67" s="39">
        <v>15000</v>
      </c>
      <c r="I67" s="39">
        <v>12336.95</v>
      </c>
      <c r="J67" s="39">
        <v>20000</v>
      </c>
      <c r="K67" s="41">
        <f t="shared" si="17"/>
        <v>5000</v>
      </c>
      <c r="L67" s="42">
        <f t="shared" si="18"/>
        <v>0.33333333333333331</v>
      </c>
    </row>
    <row r="68" spans="1:13" x14ac:dyDescent="0.25">
      <c r="B68" s="37" t="s">
        <v>70</v>
      </c>
      <c r="C68" s="38" t="s">
        <v>71</v>
      </c>
      <c r="D68" s="39">
        <v>33885.370000000003</v>
      </c>
      <c r="E68" s="39">
        <v>25525.77</v>
      </c>
      <c r="F68" s="39">
        <v>22642.91</v>
      </c>
      <c r="G68" s="39">
        <v>24455.98</v>
      </c>
      <c r="H68" s="39">
        <v>25000</v>
      </c>
      <c r="I68" s="39">
        <v>3563.76</v>
      </c>
      <c r="J68" s="39">
        <v>3700</v>
      </c>
      <c r="K68" s="41">
        <f t="shared" si="17"/>
        <v>-21300</v>
      </c>
      <c r="L68" s="42">
        <f t="shared" si="18"/>
        <v>-0.85199999999999998</v>
      </c>
    </row>
    <row r="69" spans="1:13" x14ac:dyDescent="0.25">
      <c r="B69" s="43" t="s">
        <v>252</v>
      </c>
      <c r="C69" s="44" t="s">
        <v>269</v>
      </c>
      <c r="D69" s="45">
        <v>0</v>
      </c>
      <c r="E69" s="45">
        <v>10815.75</v>
      </c>
      <c r="F69" s="45">
        <v>11288.48</v>
      </c>
      <c r="G69" s="45">
        <v>27696.33</v>
      </c>
      <c r="H69" s="45">
        <v>24000</v>
      </c>
      <c r="I69" s="45">
        <v>28380.17</v>
      </c>
      <c r="J69" s="45">
        <v>60000</v>
      </c>
      <c r="K69" s="46">
        <f t="shared" si="17"/>
        <v>36000</v>
      </c>
      <c r="L69" s="47">
        <f t="shared" si="18"/>
        <v>1.5</v>
      </c>
    </row>
    <row r="70" spans="1:13" x14ac:dyDescent="0.25">
      <c r="A70" s="13" t="s">
        <v>251</v>
      </c>
      <c r="B70" s="11"/>
      <c r="C70" s="11"/>
      <c r="D70" s="14">
        <f t="shared" ref="D70:K70" si="19">SUM(D65:D69)</f>
        <v>227113.06</v>
      </c>
      <c r="E70" s="14">
        <f t="shared" si="19"/>
        <v>230742.82</v>
      </c>
      <c r="F70" s="14">
        <f t="shared" si="19"/>
        <v>233187.25000000003</v>
      </c>
      <c r="G70" s="14">
        <f t="shared" si="19"/>
        <v>272795.8</v>
      </c>
      <c r="H70" s="14">
        <f t="shared" si="19"/>
        <v>276500</v>
      </c>
      <c r="I70" s="14">
        <f t="shared" si="19"/>
        <v>266778.52</v>
      </c>
      <c r="J70" s="14">
        <f t="shared" si="19"/>
        <v>321700</v>
      </c>
      <c r="K70" s="14">
        <f t="shared" si="19"/>
        <v>45200</v>
      </c>
      <c r="L70" s="28">
        <f>K70/G70</f>
        <v>0.16569170053204632</v>
      </c>
    </row>
    <row r="71" spans="1:13" x14ac:dyDescent="0.25">
      <c r="D71" s="8"/>
      <c r="E71" s="8"/>
      <c r="F71" s="8"/>
      <c r="H71" s="7"/>
      <c r="I71" s="8"/>
      <c r="J71" s="7"/>
      <c r="K71" s="26"/>
      <c r="L71" s="24"/>
    </row>
    <row r="72" spans="1:13" x14ac:dyDescent="0.25">
      <c r="A72" s="12" t="s">
        <v>253</v>
      </c>
      <c r="D72" s="7"/>
      <c r="E72" s="7"/>
      <c r="F72" s="7"/>
      <c r="H72" s="7"/>
      <c r="J72" s="7"/>
      <c r="K72" s="26"/>
      <c r="L72" s="24"/>
    </row>
    <row r="73" spans="1:13" x14ac:dyDescent="0.25">
      <c r="B73" s="5" t="s">
        <v>74</v>
      </c>
      <c r="C73" s="5" t="s">
        <v>75</v>
      </c>
      <c r="D73" s="7">
        <v>17720.36</v>
      </c>
      <c r="E73" s="7">
        <v>11467.86</v>
      </c>
      <c r="F73" s="7">
        <v>7541.39</v>
      </c>
      <c r="G73" s="7">
        <v>5421.51</v>
      </c>
      <c r="H73" s="7">
        <v>7500</v>
      </c>
      <c r="I73" s="7">
        <v>4117.62</v>
      </c>
      <c r="J73" s="7">
        <v>7000</v>
      </c>
      <c r="K73" s="26">
        <f t="shared" ref="K73" si="20">J73-H73</f>
        <v>-500</v>
      </c>
      <c r="L73" s="24">
        <f t="shared" ref="L73" si="21">K73/H73</f>
        <v>-6.6666666666666666E-2</v>
      </c>
    </row>
    <row r="74" spans="1:13" x14ac:dyDescent="0.25">
      <c r="A74" s="13" t="s">
        <v>240</v>
      </c>
      <c r="B74" s="11"/>
      <c r="C74" s="11"/>
      <c r="D74" s="14">
        <f t="shared" ref="D74:G74" si="22">SUM(D73)</f>
        <v>17720.36</v>
      </c>
      <c r="E74" s="14">
        <f t="shared" si="22"/>
        <v>11467.86</v>
      </c>
      <c r="F74" s="14">
        <f t="shared" si="22"/>
        <v>7541.39</v>
      </c>
      <c r="G74" s="14">
        <f t="shared" si="22"/>
        <v>5421.51</v>
      </c>
      <c r="H74" s="14">
        <f>SUM(H73)</f>
        <v>7500</v>
      </c>
      <c r="I74" s="14">
        <f>SUM(I73)</f>
        <v>4117.62</v>
      </c>
      <c r="J74" s="14">
        <f>SUM(J73)</f>
        <v>7000</v>
      </c>
      <c r="K74" s="14">
        <f>SUM(K73)</f>
        <v>-500</v>
      </c>
      <c r="L74" s="28">
        <f>K74/G74</f>
        <v>-9.2225228764679951E-2</v>
      </c>
    </row>
    <row r="75" spans="1:13" x14ac:dyDescent="0.25">
      <c r="D75" s="7"/>
      <c r="E75" s="7"/>
      <c r="F75" s="7"/>
      <c r="H75" s="7"/>
      <c r="J75" s="7"/>
      <c r="K75" s="26"/>
      <c r="L75" s="24"/>
    </row>
    <row r="76" spans="1:13" x14ac:dyDescent="0.25">
      <c r="A76" s="12" t="s">
        <v>254</v>
      </c>
      <c r="D76" s="7"/>
      <c r="E76" s="7"/>
      <c r="F76" s="7"/>
      <c r="H76" s="7"/>
      <c r="J76" s="7"/>
      <c r="K76" s="26"/>
      <c r="L76" s="24"/>
    </row>
    <row r="77" spans="1:13" x14ac:dyDescent="0.25">
      <c r="B77" s="37" t="s">
        <v>76</v>
      </c>
      <c r="C77" s="38" t="s">
        <v>77</v>
      </c>
      <c r="D77" s="39">
        <v>189500.64</v>
      </c>
      <c r="E77" s="39">
        <v>102321.42</v>
      </c>
      <c r="F77" s="39">
        <v>103267.17</v>
      </c>
      <c r="G77" s="39">
        <v>111032.68</v>
      </c>
      <c r="H77" s="39">
        <v>114247.32</v>
      </c>
      <c r="I77" s="39">
        <v>87878</v>
      </c>
      <c r="J77" s="39">
        <v>117668.64</v>
      </c>
      <c r="K77" s="41">
        <f t="shared" ref="K77:K84" si="23">J77-H77</f>
        <v>3421.3199999999924</v>
      </c>
      <c r="L77" s="42">
        <f t="shared" ref="L77:L94" si="24">K77/H77</f>
        <v>2.9946610563818848E-2</v>
      </c>
      <c r="M77" s="36"/>
    </row>
    <row r="78" spans="1:13" x14ac:dyDescent="0.25">
      <c r="B78" s="37" t="s">
        <v>78</v>
      </c>
      <c r="C78" s="38" t="s">
        <v>79</v>
      </c>
      <c r="D78" s="39">
        <v>0</v>
      </c>
      <c r="E78" s="39">
        <v>0</v>
      </c>
      <c r="F78" s="39">
        <v>0</v>
      </c>
      <c r="G78" s="39">
        <v>63328</v>
      </c>
      <c r="H78" s="39">
        <v>130000</v>
      </c>
      <c r="I78" s="39">
        <v>79898.97</v>
      </c>
      <c r="J78" s="39">
        <v>98941.388000000006</v>
      </c>
      <c r="K78" s="41">
        <f t="shared" si="23"/>
        <v>-31058.611999999994</v>
      </c>
      <c r="L78" s="42">
        <f t="shared" si="24"/>
        <v>-0.23891239999999994</v>
      </c>
    </row>
    <row r="79" spans="1:13" x14ac:dyDescent="0.25">
      <c r="B79" s="37" t="s">
        <v>80</v>
      </c>
      <c r="C79" s="38" t="s">
        <v>81</v>
      </c>
      <c r="D79" s="39">
        <v>110700.02</v>
      </c>
      <c r="E79" s="39">
        <v>91821.01</v>
      </c>
      <c r="F79" s="39">
        <v>92831.59</v>
      </c>
      <c r="G79" s="39">
        <v>90016.639999999999</v>
      </c>
      <c r="H79" s="39">
        <v>95000</v>
      </c>
      <c r="I79" s="39">
        <v>71459.34</v>
      </c>
      <c r="J79" s="39">
        <v>83568.73</v>
      </c>
      <c r="K79" s="41">
        <f t="shared" si="23"/>
        <v>-11431.270000000004</v>
      </c>
      <c r="L79" s="42">
        <f t="shared" si="24"/>
        <v>-0.12032915789473689</v>
      </c>
    </row>
    <row r="80" spans="1:13" x14ac:dyDescent="0.25">
      <c r="B80" s="37" t="s">
        <v>82</v>
      </c>
      <c r="C80" s="38" t="s">
        <v>83</v>
      </c>
      <c r="D80" s="39">
        <v>53506.36</v>
      </c>
      <c r="E80" s="39">
        <v>79869.78</v>
      </c>
      <c r="F80" s="39">
        <v>79570.38</v>
      </c>
      <c r="G80" s="39">
        <v>84147.08</v>
      </c>
      <c r="H80" s="39">
        <v>90000</v>
      </c>
      <c r="I80" s="39">
        <v>64955.25</v>
      </c>
      <c r="J80" s="39">
        <v>77842.58</v>
      </c>
      <c r="K80" s="41">
        <f t="shared" si="23"/>
        <v>-12157.419999999998</v>
      </c>
      <c r="L80" s="42">
        <f t="shared" si="24"/>
        <v>-0.13508244444444442</v>
      </c>
    </row>
    <row r="81" spans="1:13" x14ac:dyDescent="0.25">
      <c r="B81" s="37" t="s">
        <v>330</v>
      </c>
      <c r="C81" s="38" t="s">
        <v>327</v>
      </c>
      <c r="D81" s="39">
        <v>0</v>
      </c>
      <c r="E81" s="39">
        <v>0</v>
      </c>
      <c r="F81" s="39">
        <v>0</v>
      </c>
      <c r="G81" s="39">
        <v>0</v>
      </c>
      <c r="H81" s="39">
        <v>40000</v>
      </c>
      <c r="I81" s="39">
        <v>0</v>
      </c>
      <c r="J81" s="39">
        <v>0</v>
      </c>
      <c r="K81" s="41">
        <f t="shared" si="23"/>
        <v>-40000</v>
      </c>
      <c r="L81" s="42">
        <f t="shared" si="24"/>
        <v>-1</v>
      </c>
    </row>
    <row r="82" spans="1:13" x14ac:dyDescent="0.25">
      <c r="B82" s="37" t="s">
        <v>84</v>
      </c>
      <c r="C82" s="38" t="s">
        <v>85</v>
      </c>
      <c r="D82" s="39">
        <v>69079.399999999994</v>
      </c>
      <c r="E82" s="39">
        <v>72901.259999999995</v>
      </c>
      <c r="F82" s="39">
        <v>76338.27</v>
      </c>
      <c r="G82" s="39">
        <v>77263.78</v>
      </c>
      <c r="H82" s="39">
        <v>85000</v>
      </c>
      <c r="I82" s="39">
        <v>58774.15</v>
      </c>
      <c r="J82" s="39">
        <v>80000</v>
      </c>
      <c r="K82" s="41">
        <f t="shared" si="23"/>
        <v>-5000</v>
      </c>
      <c r="L82" s="42">
        <f t="shared" si="24"/>
        <v>-5.8823529411764705E-2</v>
      </c>
      <c r="M82" s="36"/>
    </row>
    <row r="83" spans="1:13" x14ac:dyDescent="0.25">
      <c r="B83" s="37" t="s">
        <v>86</v>
      </c>
      <c r="C83" s="38" t="s">
        <v>317</v>
      </c>
      <c r="D83" s="39">
        <v>56459.86</v>
      </c>
      <c r="E83" s="39">
        <v>59205.85</v>
      </c>
      <c r="F83" s="39">
        <v>61646</v>
      </c>
      <c r="G83" s="39">
        <v>50745.18</v>
      </c>
      <c r="H83" s="39">
        <v>50000</v>
      </c>
      <c r="I83" s="39">
        <v>27760.68</v>
      </c>
      <c r="J83" s="39">
        <v>49564.423999999999</v>
      </c>
      <c r="K83" s="41">
        <f t="shared" si="23"/>
        <v>-435.57600000000093</v>
      </c>
      <c r="L83" s="42">
        <f t="shared" si="24"/>
        <v>-8.7115200000000195E-3</v>
      </c>
    </row>
    <row r="84" spans="1:13" x14ac:dyDescent="0.25">
      <c r="B84" s="37" t="s">
        <v>87</v>
      </c>
      <c r="C84" s="38" t="s">
        <v>174</v>
      </c>
      <c r="D84" s="39">
        <v>0</v>
      </c>
      <c r="E84" s="39">
        <v>0</v>
      </c>
      <c r="F84" s="39">
        <v>0</v>
      </c>
      <c r="G84" s="39">
        <v>0</v>
      </c>
      <c r="H84" s="39">
        <v>5000</v>
      </c>
      <c r="I84" s="39">
        <v>724.5</v>
      </c>
      <c r="J84" s="39">
        <v>20930</v>
      </c>
      <c r="K84" s="41">
        <f t="shared" si="23"/>
        <v>15930</v>
      </c>
      <c r="L84" s="42">
        <f t="shared" si="24"/>
        <v>3.1859999999999999</v>
      </c>
    </row>
    <row r="85" spans="1:13" x14ac:dyDescent="0.25">
      <c r="B85" s="37" t="s">
        <v>370</v>
      </c>
      <c r="C85" s="38" t="s">
        <v>371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32000</v>
      </c>
      <c r="K85" s="41">
        <v>32000</v>
      </c>
      <c r="L85" s="42" t="s">
        <v>363</v>
      </c>
    </row>
    <row r="86" spans="1:13" x14ac:dyDescent="0.25">
      <c r="B86" s="37" t="s">
        <v>372</v>
      </c>
      <c r="C86" s="38" t="s">
        <v>373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38000</v>
      </c>
      <c r="K86" s="41">
        <v>38000</v>
      </c>
      <c r="L86" s="42" t="s">
        <v>363</v>
      </c>
    </row>
    <row r="87" spans="1:13" x14ac:dyDescent="0.25">
      <c r="B87" s="37" t="s">
        <v>255</v>
      </c>
      <c r="C87" s="38" t="s">
        <v>256</v>
      </c>
      <c r="D87" s="39">
        <v>0</v>
      </c>
      <c r="E87" s="39">
        <v>12564.45</v>
      </c>
      <c r="F87" s="39">
        <v>43491</v>
      </c>
      <c r="G87" s="39">
        <v>103.52</v>
      </c>
      <c r="H87" s="39">
        <v>7500</v>
      </c>
      <c r="I87" s="39">
        <v>1572.05</v>
      </c>
      <c r="J87" s="39">
        <v>2000</v>
      </c>
      <c r="K87" s="41">
        <f t="shared" ref="K87:K94" si="25">J87-H87</f>
        <v>-5500</v>
      </c>
      <c r="L87" s="42">
        <f t="shared" si="24"/>
        <v>-0.73333333333333328</v>
      </c>
      <c r="M87" s="36"/>
    </row>
    <row r="88" spans="1:13" x14ac:dyDescent="0.25">
      <c r="B88" s="37" t="s">
        <v>88</v>
      </c>
      <c r="C88" s="38" t="s">
        <v>89</v>
      </c>
      <c r="D88" s="39">
        <v>1853.8</v>
      </c>
      <c r="E88" s="39">
        <v>2607.9499999999998</v>
      </c>
      <c r="F88" s="39">
        <v>2212.29</v>
      </c>
      <c r="G88" s="39">
        <v>2851.08</v>
      </c>
      <c r="H88" s="39">
        <v>4000</v>
      </c>
      <c r="I88" s="39">
        <v>1761.37</v>
      </c>
      <c r="J88" s="39">
        <v>3000</v>
      </c>
      <c r="K88" s="41">
        <f t="shared" si="25"/>
        <v>-1000</v>
      </c>
      <c r="L88" s="42">
        <f t="shared" si="24"/>
        <v>-0.25</v>
      </c>
    </row>
    <row r="89" spans="1:13" x14ac:dyDescent="0.25">
      <c r="B89" s="37" t="s">
        <v>90</v>
      </c>
      <c r="C89" s="38" t="s">
        <v>91</v>
      </c>
      <c r="D89" s="39">
        <v>5224.82</v>
      </c>
      <c r="E89" s="39">
        <v>3255.98</v>
      </c>
      <c r="F89" s="39">
        <v>3906.55</v>
      </c>
      <c r="G89" s="39">
        <v>1571.8</v>
      </c>
      <c r="H89" s="39">
        <v>2500</v>
      </c>
      <c r="I89" s="39">
        <v>1093.24</v>
      </c>
      <c r="J89" s="39">
        <v>2000</v>
      </c>
      <c r="K89" s="41">
        <f t="shared" si="25"/>
        <v>-500</v>
      </c>
      <c r="L89" s="42">
        <f t="shared" si="24"/>
        <v>-0.2</v>
      </c>
    </row>
    <row r="90" spans="1:13" x14ac:dyDescent="0.25">
      <c r="B90" s="37" t="s">
        <v>299</v>
      </c>
      <c r="C90" s="38" t="s">
        <v>300</v>
      </c>
      <c r="D90" s="39">
        <v>4742.67</v>
      </c>
      <c r="E90" s="39">
        <v>2864.85</v>
      </c>
      <c r="F90" s="39">
        <v>751.91</v>
      </c>
      <c r="G90" s="39">
        <v>53575.54</v>
      </c>
      <c r="H90" s="39">
        <v>55000</v>
      </c>
      <c r="I90" s="39">
        <v>50620.82</v>
      </c>
      <c r="J90" s="39">
        <v>55000</v>
      </c>
      <c r="K90" s="41">
        <f t="shared" si="25"/>
        <v>0</v>
      </c>
      <c r="L90" s="42">
        <f t="shared" si="24"/>
        <v>0</v>
      </c>
    </row>
    <row r="91" spans="1:13" x14ac:dyDescent="0.25">
      <c r="B91" s="37" t="s">
        <v>92</v>
      </c>
      <c r="C91" s="38" t="s">
        <v>93</v>
      </c>
      <c r="D91" s="39">
        <v>710</v>
      </c>
      <c r="E91" s="39">
        <v>2515</v>
      </c>
      <c r="F91" s="39">
        <v>1805</v>
      </c>
      <c r="G91" s="39">
        <v>1960</v>
      </c>
      <c r="H91" s="39">
        <v>3500</v>
      </c>
      <c r="I91" s="39">
        <v>1850</v>
      </c>
      <c r="J91" s="39">
        <v>4500</v>
      </c>
      <c r="K91" s="41">
        <f t="shared" si="25"/>
        <v>1000</v>
      </c>
      <c r="L91" s="42">
        <f t="shared" si="24"/>
        <v>0.2857142857142857</v>
      </c>
    </row>
    <row r="92" spans="1:13" x14ac:dyDescent="0.25">
      <c r="B92" s="37" t="s">
        <v>94</v>
      </c>
      <c r="C92" s="38" t="s">
        <v>95</v>
      </c>
      <c r="D92" s="39">
        <v>1186.76</v>
      </c>
      <c r="E92" s="39">
        <v>2721.26</v>
      </c>
      <c r="F92" s="39">
        <v>7581.82</v>
      </c>
      <c r="G92" s="39">
        <v>9158.1299999999992</v>
      </c>
      <c r="H92" s="39">
        <v>5000</v>
      </c>
      <c r="I92" s="39">
        <v>5036.66</v>
      </c>
      <c r="J92" s="39">
        <v>8000</v>
      </c>
      <c r="K92" s="41">
        <f t="shared" si="25"/>
        <v>3000</v>
      </c>
      <c r="L92" s="42">
        <f t="shared" si="24"/>
        <v>0.6</v>
      </c>
    </row>
    <row r="93" spans="1:13" x14ac:dyDescent="0.25">
      <c r="B93" s="37" t="s">
        <v>96</v>
      </c>
      <c r="C93" s="38" t="s">
        <v>97</v>
      </c>
      <c r="D93" s="39">
        <v>2162.2399999999998</v>
      </c>
      <c r="E93" s="39">
        <v>3984.75</v>
      </c>
      <c r="F93" s="39">
        <v>1598.4</v>
      </c>
      <c r="G93" s="39">
        <v>2741.13</v>
      </c>
      <c r="H93" s="39">
        <v>2000</v>
      </c>
      <c r="I93" s="39">
        <v>4729.7299999999996</v>
      </c>
      <c r="J93" s="39">
        <v>2000</v>
      </c>
      <c r="K93" s="41">
        <f t="shared" si="25"/>
        <v>0</v>
      </c>
      <c r="L93" s="42">
        <f t="shared" si="24"/>
        <v>0</v>
      </c>
    </row>
    <row r="94" spans="1:13" x14ac:dyDescent="0.25">
      <c r="B94" s="43" t="s">
        <v>98</v>
      </c>
      <c r="C94" s="44" t="s">
        <v>303</v>
      </c>
      <c r="D94" s="45">
        <v>0</v>
      </c>
      <c r="E94" s="45">
        <v>4175.93</v>
      </c>
      <c r="F94" s="45">
        <v>7261.32</v>
      </c>
      <c r="G94" s="45">
        <v>5760.88</v>
      </c>
      <c r="H94" s="45">
        <v>2000</v>
      </c>
      <c r="I94" s="45">
        <v>2090.83</v>
      </c>
      <c r="J94" s="45">
        <v>2000</v>
      </c>
      <c r="K94" s="46">
        <f t="shared" si="25"/>
        <v>0</v>
      </c>
      <c r="L94" s="47">
        <f t="shared" si="24"/>
        <v>0</v>
      </c>
    </row>
    <row r="95" spans="1:13" x14ac:dyDescent="0.25">
      <c r="A95" s="13" t="s">
        <v>240</v>
      </c>
      <c r="B95" s="11"/>
      <c r="C95" s="11"/>
      <c r="D95" s="14">
        <f t="shared" ref="D95:I95" si="26">SUM(D77:D94)</f>
        <v>495126.57</v>
      </c>
      <c r="E95" s="14">
        <f t="shared" si="26"/>
        <v>440809.48999999993</v>
      </c>
      <c r="F95" s="14">
        <f t="shared" si="26"/>
        <v>482261.7</v>
      </c>
      <c r="G95" s="14">
        <f t="shared" si="26"/>
        <v>554255.44000000006</v>
      </c>
      <c r="H95" s="14">
        <f t="shared" si="26"/>
        <v>690747.32000000007</v>
      </c>
      <c r="I95" s="14">
        <f t="shared" si="26"/>
        <v>460205.58999999997</v>
      </c>
      <c r="J95" s="14">
        <f>SUM(J77:J94)</f>
        <v>677015.76199999999</v>
      </c>
      <c r="K95" s="14">
        <f>SUM(K77:K94)</f>
        <v>-13731.558000000005</v>
      </c>
      <c r="L95" s="28">
        <f>K95/G95</f>
        <v>-2.4774782544308458E-2</v>
      </c>
    </row>
    <row r="96" spans="1:13" x14ac:dyDescent="0.25">
      <c r="D96" s="7"/>
      <c r="E96" s="7"/>
      <c r="F96" s="7"/>
      <c r="H96" s="7"/>
      <c r="J96" s="7"/>
      <c r="K96" s="26"/>
      <c r="L96" s="24"/>
    </row>
    <row r="97" spans="1:14" x14ac:dyDescent="0.25">
      <c r="A97" s="12" t="s">
        <v>257</v>
      </c>
      <c r="D97" s="7"/>
      <c r="E97" s="7"/>
      <c r="F97" s="7"/>
      <c r="H97" s="7"/>
      <c r="J97" s="7"/>
      <c r="K97" s="26"/>
      <c r="L97" s="24"/>
    </row>
    <row r="98" spans="1:14" x14ac:dyDescent="0.25">
      <c r="B98" s="37" t="s">
        <v>49</v>
      </c>
      <c r="C98" s="38" t="s">
        <v>99</v>
      </c>
      <c r="D98" s="39">
        <v>42358.48</v>
      </c>
      <c r="E98" s="39">
        <v>38605.86</v>
      </c>
      <c r="F98" s="39">
        <v>32682.53</v>
      </c>
      <c r="G98" s="39">
        <v>40737.06</v>
      </c>
      <c r="H98" s="39">
        <v>47250</v>
      </c>
      <c r="I98" s="39">
        <v>36643.75</v>
      </c>
      <c r="J98" s="39">
        <v>50960</v>
      </c>
      <c r="K98" s="41">
        <f t="shared" ref="K98" si="27">J98-H98</f>
        <v>3710</v>
      </c>
      <c r="L98" s="42">
        <f t="shared" ref="L98" si="28">K98/H98</f>
        <v>7.8518518518518515E-2</v>
      </c>
      <c r="M98" s="36"/>
      <c r="N98" s="7"/>
    </row>
    <row r="99" spans="1:14" x14ac:dyDescent="0.25">
      <c r="B99" s="50" t="s">
        <v>366</v>
      </c>
      <c r="C99" s="51" t="s">
        <v>367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2500</v>
      </c>
      <c r="K99" s="53">
        <v>2500</v>
      </c>
      <c r="L99" s="54" t="s">
        <v>363</v>
      </c>
      <c r="M99" s="36"/>
      <c r="N99" s="7"/>
    </row>
    <row r="100" spans="1:14" x14ac:dyDescent="0.25">
      <c r="A100" s="13" t="s">
        <v>240</v>
      </c>
      <c r="B100" s="11"/>
      <c r="C100" s="11"/>
      <c r="D100" s="14">
        <f>SUM(D98:D99)</f>
        <v>42358.48</v>
      </c>
      <c r="E100" s="14">
        <f t="shared" ref="E100:K100" si="29">SUM(E98:E99)</f>
        <v>38605.86</v>
      </c>
      <c r="F100" s="14">
        <f t="shared" si="29"/>
        <v>32682.53</v>
      </c>
      <c r="G100" s="14">
        <f t="shared" si="29"/>
        <v>40737.06</v>
      </c>
      <c r="H100" s="14">
        <f t="shared" si="29"/>
        <v>47250</v>
      </c>
      <c r="I100" s="14">
        <f t="shared" si="29"/>
        <v>36643.75</v>
      </c>
      <c r="J100" s="14">
        <f t="shared" si="29"/>
        <v>53460</v>
      </c>
      <c r="K100" s="14">
        <f t="shared" si="29"/>
        <v>6210</v>
      </c>
      <c r="L100" s="28">
        <f>K100/G100</f>
        <v>0.15244104508278211</v>
      </c>
    </row>
    <row r="101" spans="1:14" x14ac:dyDescent="0.25">
      <c r="D101" s="7"/>
      <c r="E101" s="7"/>
      <c r="F101" s="7"/>
      <c r="H101" s="7"/>
      <c r="J101" s="7"/>
      <c r="K101" s="26"/>
      <c r="L101" s="24"/>
    </row>
    <row r="102" spans="1:14" x14ac:dyDescent="0.25">
      <c r="A102" s="12" t="s">
        <v>258</v>
      </c>
      <c r="D102" s="7"/>
      <c r="E102" s="7"/>
      <c r="F102" s="7"/>
      <c r="H102" s="7"/>
      <c r="J102" s="7"/>
      <c r="K102" s="26"/>
      <c r="L102" s="24"/>
    </row>
    <row r="103" spans="1:14" x14ac:dyDescent="0.25">
      <c r="B103" s="37" t="s">
        <v>100</v>
      </c>
      <c r="C103" s="38" t="s">
        <v>101</v>
      </c>
      <c r="D103" s="39">
        <v>578526.59</v>
      </c>
      <c r="E103" s="39">
        <v>610807.71</v>
      </c>
      <c r="F103" s="39">
        <v>637998.03</v>
      </c>
      <c r="G103" s="39">
        <v>660650.79</v>
      </c>
      <c r="H103" s="39">
        <v>665000</v>
      </c>
      <c r="I103" s="39">
        <v>519449.56</v>
      </c>
      <c r="J103" s="39">
        <v>695000</v>
      </c>
      <c r="K103" s="41">
        <f t="shared" ref="K103:K120" si="30">J103-H103</f>
        <v>30000</v>
      </c>
      <c r="L103" s="42">
        <f t="shared" ref="L103:L111" si="31">K103/H103</f>
        <v>4.5112781954887216E-2</v>
      </c>
      <c r="M103" s="7"/>
    </row>
    <row r="104" spans="1:14" x14ac:dyDescent="0.25">
      <c r="B104" s="37" t="s">
        <v>102</v>
      </c>
      <c r="C104" s="38" t="s">
        <v>103</v>
      </c>
      <c r="D104" s="39">
        <v>137834.42000000001</v>
      </c>
      <c r="E104" s="39">
        <v>160976.57</v>
      </c>
      <c r="F104" s="39">
        <v>198383.87</v>
      </c>
      <c r="G104" s="39">
        <v>215709.6</v>
      </c>
      <c r="H104" s="39">
        <v>180000</v>
      </c>
      <c r="I104" s="39">
        <v>237458.34</v>
      </c>
      <c r="J104" s="39">
        <v>210000</v>
      </c>
      <c r="K104" s="41">
        <f t="shared" si="30"/>
        <v>30000</v>
      </c>
      <c r="L104" s="42">
        <f t="shared" si="31"/>
        <v>0.16666666666666666</v>
      </c>
    </row>
    <row r="105" spans="1:14" x14ac:dyDescent="0.25">
      <c r="B105" s="37" t="s">
        <v>368</v>
      </c>
      <c r="C105" s="38" t="s">
        <v>369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9500</v>
      </c>
      <c r="K105" s="41">
        <v>9500</v>
      </c>
      <c r="L105" s="42" t="s">
        <v>363</v>
      </c>
    </row>
    <row r="106" spans="1:14" x14ac:dyDescent="0.25">
      <c r="B106" s="37" t="s">
        <v>104</v>
      </c>
      <c r="C106" s="38" t="s">
        <v>105</v>
      </c>
      <c r="D106" s="39">
        <f>9924.65+50000</f>
        <v>59924.65</v>
      </c>
      <c r="E106" s="39">
        <v>95529.19</v>
      </c>
      <c r="F106" s="39">
        <v>66484.990000000005</v>
      </c>
      <c r="G106" s="39">
        <v>61833.21</v>
      </c>
      <c r="H106" s="39">
        <f>170000+89817.47-80128.49-4705.92</f>
        <v>174983.05999999997</v>
      </c>
      <c r="I106" s="39">
        <v>227354.23999999999</v>
      </c>
      <c r="J106" s="39">
        <v>100000</v>
      </c>
      <c r="K106" s="41">
        <f t="shared" si="30"/>
        <v>-74983.059999999969</v>
      </c>
      <c r="L106" s="42">
        <f t="shared" si="31"/>
        <v>-0.42851610893077297</v>
      </c>
      <c r="M106" s="36"/>
    </row>
    <row r="107" spans="1:14" x14ac:dyDescent="0.25">
      <c r="B107" s="37" t="s">
        <v>106</v>
      </c>
      <c r="C107" s="38" t="s">
        <v>107</v>
      </c>
      <c r="D107" s="39">
        <v>108223.42</v>
      </c>
      <c r="E107" s="39">
        <v>142400.53</v>
      </c>
      <c r="F107" s="39">
        <v>136793.97</v>
      </c>
      <c r="G107" s="39">
        <v>181612.04</v>
      </c>
      <c r="H107" s="39">
        <v>125000</v>
      </c>
      <c r="I107" s="39">
        <v>70263.320000000007</v>
      </c>
      <c r="J107" s="39">
        <v>120000</v>
      </c>
      <c r="K107" s="41">
        <f t="shared" si="30"/>
        <v>-5000</v>
      </c>
      <c r="L107" s="42">
        <f t="shared" si="31"/>
        <v>-0.04</v>
      </c>
    </row>
    <row r="108" spans="1:14" x14ac:dyDescent="0.25">
      <c r="B108" s="37" t="s">
        <v>108</v>
      </c>
      <c r="C108" s="38" t="s">
        <v>109</v>
      </c>
      <c r="D108" s="39">
        <v>223808.72</v>
      </c>
      <c r="E108" s="39">
        <v>18856.61</v>
      </c>
      <c r="F108" s="39">
        <v>34576.06</v>
      </c>
      <c r="G108" s="39">
        <v>19488.11</v>
      </c>
      <c r="H108" s="39">
        <v>90000</v>
      </c>
      <c r="I108" s="39">
        <v>18840.939999999999</v>
      </c>
      <c r="J108" s="39">
        <v>230000</v>
      </c>
      <c r="K108" s="41">
        <f t="shared" si="30"/>
        <v>140000</v>
      </c>
      <c r="L108" s="42">
        <f t="shared" si="31"/>
        <v>1.5555555555555556</v>
      </c>
      <c r="M108" s="36"/>
    </row>
    <row r="109" spans="1:14" x14ac:dyDescent="0.25">
      <c r="B109" s="37" t="s">
        <v>110</v>
      </c>
      <c r="C109" s="38" t="s">
        <v>111</v>
      </c>
      <c r="D109" s="39">
        <v>33877.699999999997</v>
      </c>
      <c r="E109" s="39">
        <v>37598.26</v>
      </c>
      <c r="F109" s="39">
        <v>20034.740000000002</v>
      </c>
      <c r="G109" s="39">
        <v>30857.14</v>
      </c>
      <c r="H109" s="39">
        <v>30000</v>
      </c>
      <c r="I109" s="39">
        <v>39925.599999999999</v>
      </c>
      <c r="J109" s="39">
        <v>30000</v>
      </c>
      <c r="K109" s="41">
        <f t="shared" si="30"/>
        <v>0</v>
      </c>
      <c r="L109" s="42">
        <f t="shared" si="31"/>
        <v>0</v>
      </c>
    </row>
    <row r="110" spans="1:14" x14ac:dyDescent="0.25">
      <c r="B110" s="37" t="s">
        <v>112</v>
      </c>
      <c r="C110" s="38" t="s">
        <v>113</v>
      </c>
      <c r="D110" s="39">
        <v>4091.69</v>
      </c>
      <c r="E110" s="39">
        <v>7870.85</v>
      </c>
      <c r="F110" s="39">
        <v>3678.12</v>
      </c>
      <c r="G110" s="39">
        <v>10523.24</v>
      </c>
      <c r="H110" s="39">
        <v>5000</v>
      </c>
      <c r="I110" s="39">
        <v>2012.96</v>
      </c>
      <c r="J110" s="39">
        <v>5000</v>
      </c>
      <c r="K110" s="41">
        <f t="shared" si="30"/>
        <v>0</v>
      </c>
      <c r="L110" s="42">
        <f t="shared" si="31"/>
        <v>0</v>
      </c>
    </row>
    <row r="111" spans="1:14" x14ac:dyDescent="0.25">
      <c r="B111" s="37" t="s">
        <v>337</v>
      </c>
      <c r="C111" s="38" t="s">
        <v>114</v>
      </c>
      <c r="D111" s="39">
        <v>21406.5</v>
      </c>
      <c r="E111" s="39">
        <v>18242.810000000001</v>
      </c>
      <c r="F111" s="39">
        <v>22128.14</v>
      </c>
      <c r="G111" s="39">
        <v>18380.5</v>
      </c>
      <c r="H111" s="39">
        <v>24000</v>
      </c>
      <c r="I111" s="39">
        <v>6898.07</v>
      </c>
      <c r="J111" s="39">
        <v>8500</v>
      </c>
      <c r="K111" s="41">
        <f t="shared" si="30"/>
        <v>-15500</v>
      </c>
      <c r="L111" s="42">
        <f t="shared" si="31"/>
        <v>-0.64583333333333337</v>
      </c>
    </row>
    <row r="112" spans="1:14" x14ac:dyDescent="0.25">
      <c r="B112" s="37" t="s">
        <v>338</v>
      </c>
      <c r="C112" s="38" t="s">
        <v>347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777.88</v>
      </c>
      <c r="J112" s="39">
        <v>800</v>
      </c>
      <c r="K112" s="41">
        <f t="shared" si="30"/>
        <v>800</v>
      </c>
      <c r="L112" s="42" t="s">
        <v>363</v>
      </c>
    </row>
    <row r="113" spans="1:12" x14ac:dyDescent="0.25">
      <c r="B113" s="37" t="s">
        <v>339</v>
      </c>
      <c r="C113" s="38" t="s">
        <v>348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796.23</v>
      </c>
      <c r="J113" s="39">
        <v>800</v>
      </c>
      <c r="K113" s="41">
        <f t="shared" si="30"/>
        <v>800</v>
      </c>
      <c r="L113" s="42" t="s">
        <v>363</v>
      </c>
    </row>
    <row r="114" spans="1:12" x14ac:dyDescent="0.25">
      <c r="B114" s="37" t="s">
        <v>340</v>
      </c>
      <c r="C114" s="38" t="s">
        <v>349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794.81</v>
      </c>
      <c r="J114" s="39">
        <v>800</v>
      </c>
      <c r="K114" s="41">
        <f t="shared" si="30"/>
        <v>800</v>
      </c>
      <c r="L114" s="42" t="s">
        <v>363</v>
      </c>
    </row>
    <row r="115" spans="1:12" x14ac:dyDescent="0.25">
      <c r="B115" s="37" t="s">
        <v>341</v>
      </c>
      <c r="C115" s="38" t="s">
        <v>350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797.09</v>
      </c>
      <c r="J115" s="39">
        <v>800</v>
      </c>
      <c r="K115" s="41">
        <f t="shared" si="30"/>
        <v>800</v>
      </c>
      <c r="L115" s="42" t="s">
        <v>363</v>
      </c>
    </row>
    <row r="116" spans="1:12" x14ac:dyDescent="0.25">
      <c r="B116" s="37" t="s">
        <v>342</v>
      </c>
      <c r="C116" s="38" t="s">
        <v>351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800</v>
      </c>
      <c r="J116" s="39">
        <v>800</v>
      </c>
      <c r="K116" s="41">
        <f t="shared" si="30"/>
        <v>800</v>
      </c>
      <c r="L116" s="42" t="s">
        <v>363</v>
      </c>
    </row>
    <row r="117" spans="1:12" x14ac:dyDescent="0.25">
      <c r="B117" s="37" t="s">
        <v>343</v>
      </c>
      <c r="C117" s="38" t="s">
        <v>352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249.99</v>
      </c>
      <c r="J117" s="39">
        <v>800</v>
      </c>
      <c r="K117" s="41">
        <f t="shared" si="30"/>
        <v>800</v>
      </c>
      <c r="L117" s="42" t="s">
        <v>363</v>
      </c>
    </row>
    <row r="118" spans="1:12" x14ac:dyDescent="0.25">
      <c r="B118" s="37" t="s">
        <v>344</v>
      </c>
      <c r="C118" s="38" t="s">
        <v>353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805</v>
      </c>
      <c r="J118" s="39">
        <v>800</v>
      </c>
      <c r="K118" s="41">
        <f t="shared" si="30"/>
        <v>800</v>
      </c>
      <c r="L118" s="42" t="s">
        <v>363</v>
      </c>
    </row>
    <row r="119" spans="1:12" x14ac:dyDescent="0.25">
      <c r="B119" s="37" t="s">
        <v>345</v>
      </c>
      <c r="C119" s="38" t="s">
        <v>354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798.89</v>
      </c>
      <c r="J119" s="39">
        <v>800</v>
      </c>
      <c r="K119" s="41">
        <f t="shared" si="30"/>
        <v>800</v>
      </c>
      <c r="L119" s="42" t="s">
        <v>363</v>
      </c>
    </row>
    <row r="120" spans="1:12" x14ac:dyDescent="0.25">
      <c r="B120" s="37" t="s">
        <v>346</v>
      </c>
      <c r="C120" s="38" t="s">
        <v>355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799.95</v>
      </c>
      <c r="J120" s="39">
        <v>800</v>
      </c>
      <c r="K120" s="41">
        <f t="shared" si="30"/>
        <v>800</v>
      </c>
      <c r="L120" s="42" t="s">
        <v>363</v>
      </c>
    </row>
    <row r="121" spans="1:12" x14ac:dyDescent="0.25">
      <c r="B121" s="37" t="s">
        <v>116</v>
      </c>
      <c r="C121" s="38" t="s">
        <v>117</v>
      </c>
      <c r="D121" s="39">
        <v>2714.75</v>
      </c>
      <c r="E121" s="39">
        <v>1658</v>
      </c>
      <c r="F121" s="39">
        <v>2440</v>
      </c>
      <c r="G121" s="39">
        <v>2650</v>
      </c>
      <c r="H121" s="39">
        <v>3000</v>
      </c>
      <c r="I121" s="39">
        <v>2860</v>
      </c>
      <c r="J121" s="39">
        <v>3500</v>
      </c>
      <c r="K121" s="41">
        <f t="shared" ref="K121:K125" si="32">J121-H121</f>
        <v>500</v>
      </c>
      <c r="L121" s="42">
        <f t="shared" ref="L121:L125" si="33">K121/H121</f>
        <v>0.16666666666666666</v>
      </c>
    </row>
    <row r="122" spans="1:12" x14ac:dyDescent="0.25">
      <c r="B122" s="37" t="s">
        <v>357</v>
      </c>
      <c r="C122" s="38" t="s">
        <v>115</v>
      </c>
      <c r="D122" s="39">
        <v>44525.09</v>
      </c>
      <c r="E122" s="39">
        <v>27469.759999999998</v>
      </c>
      <c r="F122" s="39">
        <v>36009.269999999997</v>
      </c>
      <c r="G122" s="39">
        <v>29133.09</v>
      </c>
      <c r="H122" s="39">
        <v>33000</v>
      </c>
      <c r="I122" s="39">
        <v>27620.26</v>
      </c>
      <c r="J122" s="39">
        <v>35000</v>
      </c>
      <c r="K122" s="41">
        <f t="shared" si="32"/>
        <v>2000</v>
      </c>
      <c r="L122" s="42">
        <f t="shared" si="33"/>
        <v>6.0606060606060608E-2</v>
      </c>
    </row>
    <row r="123" spans="1:12" x14ac:dyDescent="0.25">
      <c r="B123" s="37" t="s">
        <v>118</v>
      </c>
      <c r="C123" s="38" t="s">
        <v>119</v>
      </c>
      <c r="D123" s="39">
        <v>28919.41</v>
      </c>
      <c r="E123" s="39">
        <v>19971.509999999998</v>
      </c>
      <c r="F123" s="39">
        <v>22073.8</v>
      </c>
      <c r="G123" s="39">
        <v>43788.55</v>
      </c>
      <c r="H123" s="39">
        <v>30000</v>
      </c>
      <c r="I123" s="40">
        <v>63970.68</v>
      </c>
      <c r="J123" s="39">
        <v>50000</v>
      </c>
      <c r="K123" s="41">
        <f t="shared" si="32"/>
        <v>20000</v>
      </c>
      <c r="L123" s="42">
        <f t="shared" si="33"/>
        <v>0.66666666666666663</v>
      </c>
    </row>
    <row r="124" spans="1:12" x14ac:dyDescent="0.25">
      <c r="B124" s="37" t="s">
        <v>120</v>
      </c>
      <c r="C124" s="38" t="s">
        <v>121</v>
      </c>
      <c r="D124" s="39">
        <v>195886.51</v>
      </c>
      <c r="E124" s="39">
        <v>78514.7</v>
      </c>
      <c r="F124" s="39">
        <v>47031.91</v>
      </c>
      <c r="G124" s="39">
        <v>6869.81</v>
      </c>
      <c r="H124" s="39">
        <v>40000</v>
      </c>
      <c r="I124" s="39">
        <v>3464.2</v>
      </c>
      <c r="J124" s="39">
        <v>10000</v>
      </c>
      <c r="K124" s="41">
        <f t="shared" si="32"/>
        <v>-30000</v>
      </c>
      <c r="L124" s="42">
        <f t="shared" si="33"/>
        <v>-0.75</v>
      </c>
    </row>
    <row r="125" spans="1:12" x14ac:dyDescent="0.25">
      <c r="B125" s="43" t="s">
        <v>301</v>
      </c>
      <c r="C125" s="44" t="s">
        <v>302</v>
      </c>
      <c r="D125" s="45">
        <v>3000</v>
      </c>
      <c r="E125" s="45">
        <v>3167.17</v>
      </c>
      <c r="F125" s="45">
        <v>245.37</v>
      </c>
      <c r="G125" s="45">
        <v>22760.62</v>
      </c>
      <c r="H125" s="45">
        <v>35000</v>
      </c>
      <c r="I125" s="45">
        <v>16350</v>
      </c>
      <c r="J125" s="45">
        <v>35000</v>
      </c>
      <c r="K125" s="46">
        <f t="shared" si="32"/>
        <v>0</v>
      </c>
      <c r="L125" s="47">
        <f t="shared" si="33"/>
        <v>0</v>
      </c>
    </row>
    <row r="126" spans="1:12" x14ac:dyDescent="0.25">
      <c r="A126" s="13" t="s">
        <v>240</v>
      </c>
      <c r="B126" s="13"/>
      <c r="C126" s="13"/>
      <c r="D126" s="14">
        <f t="shared" ref="D126:K126" si="34">SUM(D103:D125)</f>
        <v>1442739.45</v>
      </c>
      <c r="E126" s="14">
        <f t="shared" si="34"/>
        <v>1223063.67</v>
      </c>
      <c r="F126" s="14">
        <f t="shared" si="34"/>
        <v>1227878.27</v>
      </c>
      <c r="G126" s="14">
        <f t="shared" si="34"/>
        <v>1304256.7000000002</v>
      </c>
      <c r="H126" s="14">
        <f t="shared" si="34"/>
        <v>1434983.06</v>
      </c>
      <c r="I126" s="14">
        <f t="shared" si="34"/>
        <v>1243088.0099999998</v>
      </c>
      <c r="J126" s="14">
        <f t="shared" si="34"/>
        <v>1548700</v>
      </c>
      <c r="K126" s="14">
        <f t="shared" si="34"/>
        <v>113716.94000000003</v>
      </c>
      <c r="L126" s="28">
        <f>K126/G126</f>
        <v>8.7189078652998311E-2</v>
      </c>
    </row>
    <row r="127" spans="1:12" x14ac:dyDescent="0.25">
      <c r="B127" s="12"/>
      <c r="C127" s="12"/>
      <c r="D127" s="8"/>
      <c r="E127" s="8"/>
      <c r="F127" s="8"/>
      <c r="H127" s="7"/>
      <c r="I127" s="8"/>
      <c r="J127" s="7"/>
      <c r="K127" s="26"/>
      <c r="L127" s="24"/>
    </row>
    <row r="128" spans="1:12" x14ac:dyDescent="0.25">
      <c r="A128" s="12" t="s">
        <v>374</v>
      </c>
      <c r="B128" s="12"/>
      <c r="C128" s="12"/>
      <c r="D128" s="8"/>
      <c r="E128" s="8"/>
      <c r="F128" s="8"/>
      <c r="H128" s="7"/>
      <c r="I128" s="8"/>
      <c r="J128" s="7"/>
      <c r="K128" s="26"/>
      <c r="L128" s="24"/>
    </row>
    <row r="129" spans="1:13" x14ac:dyDescent="0.25">
      <c r="B129" s="37" t="s">
        <v>358</v>
      </c>
      <c r="C129" s="38" t="s">
        <v>360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39">
        <v>15000</v>
      </c>
      <c r="K129" s="41">
        <f t="shared" ref="K129:K130" si="35">J129-H129</f>
        <v>15000</v>
      </c>
      <c r="L129" s="42" t="s">
        <v>356</v>
      </c>
    </row>
    <row r="130" spans="1:13" x14ac:dyDescent="0.25">
      <c r="B130" s="37" t="s">
        <v>359</v>
      </c>
      <c r="C130" s="38" t="s">
        <v>361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39">
        <v>40000</v>
      </c>
      <c r="K130" s="41">
        <f t="shared" si="35"/>
        <v>40000</v>
      </c>
      <c r="L130" s="42" t="s">
        <v>356</v>
      </c>
    </row>
    <row r="131" spans="1:13" x14ac:dyDescent="0.25">
      <c r="A131" s="5"/>
      <c r="B131" s="37" t="s">
        <v>318</v>
      </c>
      <c r="C131" s="38" t="s">
        <v>319</v>
      </c>
      <c r="D131" s="39">
        <v>0</v>
      </c>
      <c r="E131" s="39">
        <v>0</v>
      </c>
      <c r="F131" s="39">
        <v>0</v>
      </c>
      <c r="G131" s="39">
        <v>0</v>
      </c>
      <c r="H131" s="39">
        <v>9400</v>
      </c>
      <c r="I131" s="39">
        <v>19900</v>
      </c>
      <c r="J131" s="39">
        <v>10910</v>
      </c>
      <c r="K131" s="41">
        <f t="shared" ref="K131:K132" si="36">J131-H131</f>
        <v>1510</v>
      </c>
      <c r="L131" s="42">
        <f t="shared" ref="L131:L132" si="37">K131/H131</f>
        <v>0.16063829787234044</v>
      </c>
    </row>
    <row r="132" spans="1:13" x14ac:dyDescent="0.25">
      <c r="A132" s="5"/>
      <c r="B132" s="43" t="s">
        <v>307</v>
      </c>
      <c r="C132" s="44" t="s">
        <v>308</v>
      </c>
      <c r="D132" s="45">
        <v>0</v>
      </c>
      <c r="E132" s="45">
        <v>6250</v>
      </c>
      <c r="F132" s="45">
        <v>66798</v>
      </c>
      <c r="G132" s="45">
        <v>104345.53</v>
      </c>
      <c r="H132" s="45">
        <v>117500</v>
      </c>
      <c r="I132" s="45">
        <v>92525</v>
      </c>
      <c r="J132" s="45">
        <v>109090</v>
      </c>
      <c r="K132" s="46">
        <f t="shared" si="36"/>
        <v>-8410</v>
      </c>
      <c r="L132" s="47">
        <f t="shared" si="37"/>
        <v>-7.1574468085106382E-2</v>
      </c>
    </row>
    <row r="133" spans="1:13" x14ac:dyDescent="0.25">
      <c r="A133" s="13" t="s">
        <v>240</v>
      </c>
      <c r="B133" s="13"/>
      <c r="C133" s="13"/>
      <c r="D133" s="14">
        <f t="shared" ref="D133:G133" si="38">SUM(D128:D132)</f>
        <v>0</v>
      </c>
      <c r="E133" s="14">
        <f t="shared" si="38"/>
        <v>6250</v>
      </c>
      <c r="F133" s="14">
        <f t="shared" si="38"/>
        <v>66798</v>
      </c>
      <c r="G133" s="14">
        <f t="shared" si="38"/>
        <v>104345.53</v>
      </c>
      <c r="H133" s="14">
        <f>SUM(H128:H132)</f>
        <v>126900</v>
      </c>
      <c r="I133" s="14">
        <f>SUM(I128:I132)</f>
        <v>112425</v>
      </c>
      <c r="J133" s="14">
        <f>SUM(J128:J132)</f>
        <v>175000</v>
      </c>
      <c r="K133" s="14">
        <f>SUM(K128:K132)</f>
        <v>48100</v>
      </c>
      <c r="L133" s="28">
        <f>K133/G133</f>
        <v>0.46096847656051965</v>
      </c>
    </row>
    <row r="134" spans="1:13" x14ac:dyDescent="0.25">
      <c r="A134" s="5"/>
      <c r="D134" s="7"/>
      <c r="E134" s="7"/>
      <c r="F134" s="7"/>
      <c r="H134" s="7"/>
      <c r="J134" s="7"/>
      <c r="K134" s="26"/>
      <c r="L134" s="24"/>
    </row>
    <row r="135" spans="1:13" x14ac:dyDescent="0.25">
      <c r="D135" s="7"/>
      <c r="E135" s="7"/>
      <c r="F135" s="7"/>
      <c r="H135" s="7"/>
      <c r="J135" s="7"/>
      <c r="K135" s="26"/>
      <c r="L135" s="24"/>
    </row>
    <row r="136" spans="1:13" x14ac:dyDescent="0.25">
      <c r="A136" s="12" t="s">
        <v>259</v>
      </c>
      <c r="D136" s="7"/>
      <c r="E136" s="7"/>
      <c r="F136" s="7"/>
      <c r="H136" s="7"/>
      <c r="J136" s="7"/>
      <c r="K136" s="26"/>
      <c r="L136" s="24"/>
    </row>
    <row r="137" spans="1:13" x14ac:dyDescent="0.25">
      <c r="B137" s="37" t="s">
        <v>122</v>
      </c>
      <c r="C137" s="38" t="s">
        <v>123</v>
      </c>
      <c r="D137" s="39">
        <v>0</v>
      </c>
      <c r="E137" s="39">
        <v>0</v>
      </c>
      <c r="F137" s="49">
        <v>0</v>
      </c>
      <c r="G137" s="39">
        <v>0</v>
      </c>
      <c r="H137" s="39">
        <v>200000</v>
      </c>
      <c r="I137" s="49">
        <v>0</v>
      </c>
      <c r="J137" s="39">
        <v>100000</v>
      </c>
      <c r="K137" s="41">
        <f t="shared" ref="K137:K146" si="39">J137-H137</f>
        <v>-100000</v>
      </c>
      <c r="L137" s="42">
        <f t="shared" ref="L137:L146" si="40">K137/H137</f>
        <v>-0.5</v>
      </c>
    </row>
    <row r="138" spans="1:13" x14ac:dyDescent="0.25">
      <c r="B138" s="37" t="s">
        <v>124</v>
      </c>
      <c r="C138" s="38" t="s">
        <v>125</v>
      </c>
      <c r="D138" s="39">
        <v>20188.43</v>
      </c>
      <c r="E138" s="39">
        <v>18476.939999999999</v>
      </c>
      <c r="F138" s="39">
        <v>47208.82</v>
      </c>
      <c r="G138" s="39">
        <v>42548.38</v>
      </c>
      <c r="H138" s="39">
        <v>20000</v>
      </c>
      <c r="I138" s="39">
        <v>11187.65</v>
      </c>
      <c r="J138" s="39">
        <v>20000</v>
      </c>
      <c r="K138" s="41">
        <f t="shared" si="39"/>
        <v>0</v>
      </c>
      <c r="L138" s="42">
        <f t="shared" si="40"/>
        <v>0</v>
      </c>
    </row>
    <row r="139" spans="1:13" x14ac:dyDescent="0.25">
      <c r="B139" s="37" t="s">
        <v>126</v>
      </c>
      <c r="C139" s="38" t="s">
        <v>127</v>
      </c>
      <c r="D139" s="39">
        <v>4769.49</v>
      </c>
      <c r="E139" s="39">
        <v>34486.449999999997</v>
      </c>
      <c r="F139" s="39">
        <v>7156.77</v>
      </c>
      <c r="G139" s="39">
        <v>12370.89</v>
      </c>
      <c r="H139" s="39">
        <v>8000</v>
      </c>
      <c r="I139" s="39">
        <v>6573.96</v>
      </c>
      <c r="J139" s="39">
        <v>10000</v>
      </c>
      <c r="K139" s="41">
        <f t="shared" si="39"/>
        <v>2000</v>
      </c>
      <c r="L139" s="42">
        <f t="shared" si="40"/>
        <v>0.25</v>
      </c>
    </row>
    <row r="140" spans="1:13" x14ac:dyDescent="0.25">
      <c r="B140" s="37" t="s">
        <v>128</v>
      </c>
      <c r="C140" s="38" t="s">
        <v>129</v>
      </c>
      <c r="D140" s="39">
        <v>24104.799999999999</v>
      </c>
      <c r="E140" s="39">
        <v>24580.75</v>
      </c>
      <c r="F140" s="39">
        <v>22613.81</v>
      </c>
      <c r="G140" s="39">
        <v>25565.69</v>
      </c>
      <c r="H140" s="39">
        <v>27000</v>
      </c>
      <c r="I140" s="39">
        <v>20765.5</v>
      </c>
      <c r="J140" s="39">
        <v>27000</v>
      </c>
      <c r="K140" s="41">
        <f t="shared" si="39"/>
        <v>0</v>
      </c>
      <c r="L140" s="42">
        <f t="shared" si="40"/>
        <v>0</v>
      </c>
    </row>
    <row r="141" spans="1:13" x14ac:dyDescent="0.25">
      <c r="B141" s="37" t="s">
        <v>130</v>
      </c>
      <c r="C141" s="38" t="s">
        <v>133</v>
      </c>
      <c r="D141" s="39">
        <v>124500</v>
      </c>
      <c r="E141" s="39">
        <v>124500</v>
      </c>
      <c r="F141" s="39">
        <v>129500</v>
      </c>
      <c r="G141" s="39">
        <v>150000</v>
      </c>
      <c r="H141" s="39">
        <v>150000</v>
      </c>
      <c r="I141" s="39">
        <v>153500</v>
      </c>
      <c r="J141" s="39">
        <v>153500</v>
      </c>
      <c r="K141" s="41">
        <f t="shared" si="39"/>
        <v>3500</v>
      </c>
      <c r="L141" s="42">
        <f t="shared" si="40"/>
        <v>2.3333333333333334E-2</v>
      </c>
    </row>
    <row r="142" spans="1:13" x14ac:dyDescent="0.25">
      <c r="B142" s="37" t="s">
        <v>132</v>
      </c>
      <c r="C142" s="38" t="s">
        <v>131</v>
      </c>
      <c r="D142" s="39">
        <v>125000</v>
      </c>
      <c r="E142" s="39">
        <v>125000</v>
      </c>
      <c r="F142" s="39">
        <v>125000</v>
      </c>
      <c r="G142" s="39">
        <v>125000</v>
      </c>
      <c r="H142" s="39">
        <v>125000</v>
      </c>
      <c r="I142" s="39">
        <v>125000</v>
      </c>
      <c r="J142" s="39">
        <v>125000</v>
      </c>
      <c r="K142" s="41">
        <f t="shared" si="39"/>
        <v>0</v>
      </c>
      <c r="L142" s="42">
        <f t="shared" si="40"/>
        <v>0</v>
      </c>
    </row>
    <row r="143" spans="1:13" x14ac:dyDescent="0.25">
      <c r="B143" s="37" t="s">
        <v>134</v>
      </c>
      <c r="C143" s="38" t="s">
        <v>135</v>
      </c>
      <c r="D143" s="39">
        <v>38969.94</v>
      </c>
      <c r="E143" s="39">
        <v>650.61</v>
      </c>
      <c r="F143" s="39">
        <v>24354.78</v>
      </c>
      <c r="G143" s="39">
        <v>38645.879999999997</v>
      </c>
      <c r="H143" s="39">
        <v>40000</v>
      </c>
      <c r="I143" s="39">
        <v>39808.43</v>
      </c>
      <c r="J143" s="39">
        <v>40000</v>
      </c>
      <c r="K143" s="41">
        <f t="shared" si="39"/>
        <v>0</v>
      </c>
      <c r="L143" s="42">
        <f t="shared" si="40"/>
        <v>0</v>
      </c>
    </row>
    <row r="144" spans="1:13" x14ac:dyDescent="0.25">
      <c r="B144" s="37" t="s">
        <v>232</v>
      </c>
      <c r="C144" s="38" t="s">
        <v>260</v>
      </c>
      <c r="D144" s="39">
        <v>2833.05</v>
      </c>
      <c r="E144" s="39">
        <v>7500</v>
      </c>
      <c r="F144" s="39">
        <v>7500</v>
      </c>
      <c r="G144" s="39">
        <v>0</v>
      </c>
      <c r="H144" s="39">
        <v>0</v>
      </c>
      <c r="I144" s="39">
        <v>25020.34</v>
      </c>
      <c r="J144" s="39">
        <v>0</v>
      </c>
      <c r="K144" s="41">
        <f t="shared" si="39"/>
        <v>0</v>
      </c>
      <c r="L144" s="42"/>
      <c r="M144" s="36"/>
    </row>
    <row r="145" spans="1:12" x14ac:dyDescent="0.25">
      <c r="B145" s="37" t="s">
        <v>136</v>
      </c>
      <c r="C145" s="38" t="s">
        <v>137</v>
      </c>
      <c r="D145" s="39">
        <v>14461.02</v>
      </c>
      <c r="E145" s="39">
        <v>29519.5</v>
      </c>
      <c r="F145" s="39">
        <v>22223.88</v>
      </c>
      <c r="G145" s="39">
        <v>41088.6</v>
      </c>
      <c r="H145" s="39">
        <v>37000</v>
      </c>
      <c r="I145" s="39">
        <v>45257.82</v>
      </c>
      <c r="J145" s="39">
        <v>55000</v>
      </c>
      <c r="K145" s="41">
        <f t="shared" si="39"/>
        <v>18000</v>
      </c>
      <c r="L145" s="42">
        <f t="shared" si="40"/>
        <v>0.48648648648648651</v>
      </c>
    </row>
    <row r="146" spans="1:12" x14ac:dyDescent="0.25">
      <c r="B146" s="43" t="s">
        <v>138</v>
      </c>
      <c r="C146" s="44" t="s">
        <v>139</v>
      </c>
      <c r="D146" s="45">
        <v>1500</v>
      </c>
      <c r="E146" s="45">
        <v>750</v>
      </c>
      <c r="F146" s="45">
        <v>750</v>
      </c>
      <c r="G146" s="45">
        <v>750</v>
      </c>
      <c r="H146" s="45">
        <v>1500</v>
      </c>
      <c r="I146" s="45">
        <v>0</v>
      </c>
      <c r="J146" s="45">
        <v>750</v>
      </c>
      <c r="K146" s="46">
        <f t="shared" si="39"/>
        <v>-750</v>
      </c>
      <c r="L146" s="47">
        <f t="shared" si="40"/>
        <v>-0.5</v>
      </c>
    </row>
    <row r="147" spans="1:12" x14ac:dyDescent="0.25">
      <c r="A147" s="13" t="s">
        <v>240</v>
      </c>
      <c r="B147" s="13"/>
      <c r="C147" s="13"/>
      <c r="D147" s="14">
        <f t="shared" ref="D147:K147" si="41">SUM(D137:D146)</f>
        <v>356326.73</v>
      </c>
      <c r="E147" s="14">
        <f t="shared" si="41"/>
        <v>365464.25</v>
      </c>
      <c r="F147" s="14">
        <f t="shared" si="41"/>
        <v>386308.06000000006</v>
      </c>
      <c r="G147" s="14">
        <f t="shared" si="41"/>
        <v>435969.43999999994</v>
      </c>
      <c r="H147" s="14">
        <f t="shared" si="41"/>
        <v>608500</v>
      </c>
      <c r="I147" s="14">
        <f t="shared" si="41"/>
        <v>427113.7</v>
      </c>
      <c r="J147" s="14">
        <f t="shared" si="41"/>
        <v>531250</v>
      </c>
      <c r="K147" s="14">
        <f t="shared" si="41"/>
        <v>-77250</v>
      </c>
      <c r="L147" s="28">
        <f>K147/G147</f>
        <v>-0.17719131873096428</v>
      </c>
    </row>
    <row r="148" spans="1:12" x14ac:dyDescent="0.25">
      <c r="D148" s="7"/>
      <c r="E148" s="7"/>
      <c r="F148" s="7"/>
      <c r="H148" s="7"/>
      <c r="J148" s="7"/>
      <c r="K148" s="26"/>
      <c r="L148" s="24"/>
    </row>
    <row r="149" spans="1:12" x14ac:dyDescent="0.25">
      <c r="A149" s="12" t="s">
        <v>261</v>
      </c>
      <c r="D149" s="7"/>
      <c r="E149" s="7"/>
      <c r="F149" s="7"/>
      <c r="H149" s="7"/>
      <c r="J149" s="7"/>
      <c r="K149" s="26"/>
      <c r="L149" s="24"/>
    </row>
    <row r="150" spans="1:12" x14ac:dyDescent="0.25">
      <c r="B150" s="37" t="s">
        <v>140</v>
      </c>
      <c r="C150" s="38" t="s">
        <v>141</v>
      </c>
      <c r="D150" s="39">
        <v>19430</v>
      </c>
      <c r="E150" s="39">
        <v>17643.599999999999</v>
      </c>
      <c r="F150" s="39">
        <v>26233.4</v>
      </c>
      <c r="G150" s="39">
        <v>28521.5</v>
      </c>
      <c r="H150" s="39">
        <v>22000</v>
      </c>
      <c r="I150" s="39">
        <v>23852.5</v>
      </c>
      <c r="J150" s="39">
        <v>30000</v>
      </c>
      <c r="K150" s="41">
        <f t="shared" ref="K150:K156" si="42">J150-H150</f>
        <v>8000</v>
      </c>
      <c r="L150" s="42">
        <f t="shared" ref="L150:L156" si="43">K150/H150</f>
        <v>0.36363636363636365</v>
      </c>
    </row>
    <row r="151" spans="1:12" x14ac:dyDescent="0.25">
      <c r="B151" s="37" t="s">
        <v>142</v>
      </c>
      <c r="C151" s="38" t="s">
        <v>143</v>
      </c>
      <c r="D151" s="39">
        <v>3784.96</v>
      </c>
      <c r="E151" s="39">
        <v>295</v>
      </c>
      <c r="F151" s="39">
        <v>355</v>
      </c>
      <c r="G151" s="39">
        <v>100</v>
      </c>
      <c r="H151" s="39">
        <v>1000</v>
      </c>
      <c r="I151" s="39">
        <v>100</v>
      </c>
      <c r="J151" s="39">
        <v>100</v>
      </c>
      <c r="K151" s="41">
        <f t="shared" si="42"/>
        <v>-900</v>
      </c>
      <c r="L151" s="42">
        <f t="shared" si="43"/>
        <v>-0.9</v>
      </c>
    </row>
    <row r="152" spans="1:12" x14ac:dyDescent="0.25">
      <c r="B152" s="37" t="s">
        <v>144</v>
      </c>
      <c r="C152" s="38" t="s">
        <v>145</v>
      </c>
      <c r="D152" s="39">
        <v>2500</v>
      </c>
      <c r="E152" s="39">
        <v>2537.7199999999998</v>
      </c>
      <c r="F152" s="39">
        <v>19972.68</v>
      </c>
      <c r="G152" s="39">
        <v>2537.41</v>
      </c>
      <c r="H152" s="39">
        <v>3000</v>
      </c>
      <c r="I152" s="39">
        <v>2579.8000000000002</v>
      </c>
      <c r="J152" s="39">
        <v>3000</v>
      </c>
      <c r="K152" s="41">
        <f t="shared" si="42"/>
        <v>0</v>
      </c>
      <c r="L152" s="42">
        <f t="shared" si="43"/>
        <v>0</v>
      </c>
    </row>
    <row r="153" spans="1:12" x14ac:dyDescent="0.25">
      <c r="B153" s="37" t="s">
        <v>147</v>
      </c>
      <c r="C153" s="38" t="s">
        <v>148</v>
      </c>
      <c r="D153" s="39">
        <f>1118.76+2151.24+1594.47</f>
        <v>4864.47</v>
      </c>
      <c r="E153" s="39">
        <v>2314.94</v>
      </c>
      <c r="F153" s="39">
        <v>1934.7</v>
      </c>
      <c r="G153" s="39">
        <v>6727</v>
      </c>
      <c r="H153" s="39">
        <v>3000</v>
      </c>
      <c r="I153" s="39">
        <v>2900.92</v>
      </c>
      <c r="J153" s="39">
        <v>3000</v>
      </c>
      <c r="K153" s="41">
        <f t="shared" si="42"/>
        <v>0</v>
      </c>
      <c r="L153" s="42">
        <f t="shared" si="43"/>
        <v>0</v>
      </c>
    </row>
    <row r="154" spans="1:12" x14ac:dyDescent="0.25">
      <c r="B154" s="37" t="s">
        <v>362</v>
      </c>
      <c r="C154" s="38" t="s">
        <v>146</v>
      </c>
      <c r="D154" s="39">
        <v>170154.81</v>
      </c>
      <c r="E154" s="39">
        <v>140066.9</v>
      </c>
      <c r="F154" s="39">
        <v>152670.10999999999</v>
      </c>
      <c r="G154" s="39">
        <v>163309.6</v>
      </c>
      <c r="H154" s="39">
        <v>160000</v>
      </c>
      <c r="I154" s="39">
        <v>112990.52</v>
      </c>
      <c r="J154" s="39">
        <v>160000</v>
      </c>
      <c r="K154" s="41">
        <f t="shared" si="42"/>
        <v>0</v>
      </c>
      <c r="L154" s="42">
        <f t="shared" si="43"/>
        <v>0</v>
      </c>
    </row>
    <row r="155" spans="1:12" x14ac:dyDescent="0.25">
      <c r="B155" s="37" t="s">
        <v>149</v>
      </c>
      <c r="C155" s="38" t="s">
        <v>150</v>
      </c>
      <c r="D155" s="39">
        <v>0</v>
      </c>
      <c r="E155" s="39">
        <v>0</v>
      </c>
      <c r="F155" s="39">
        <v>9279.48</v>
      </c>
      <c r="G155" s="39">
        <v>34010.480000000003</v>
      </c>
      <c r="H155" s="39">
        <v>20000</v>
      </c>
      <c r="I155" s="39">
        <v>10472.34</v>
      </c>
      <c r="J155" s="39">
        <v>15000</v>
      </c>
      <c r="K155" s="41">
        <f t="shared" si="42"/>
        <v>-5000</v>
      </c>
      <c r="L155" s="42">
        <f t="shared" si="43"/>
        <v>-0.25</v>
      </c>
    </row>
    <row r="156" spans="1:12" x14ac:dyDescent="0.25">
      <c r="B156" s="43" t="s">
        <v>151</v>
      </c>
      <c r="C156" s="44" t="s">
        <v>152</v>
      </c>
      <c r="D156" s="45">
        <v>26740.9</v>
      </c>
      <c r="E156" s="45">
        <v>20593.11</v>
      </c>
      <c r="F156" s="45">
        <v>16085.5</v>
      </c>
      <c r="G156" s="45">
        <v>10410.5</v>
      </c>
      <c r="H156" s="45">
        <v>19000</v>
      </c>
      <c r="I156" s="45">
        <v>7086.05</v>
      </c>
      <c r="J156" s="45">
        <v>19000</v>
      </c>
      <c r="K156" s="46">
        <f t="shared" si="42"/>
        <v>0</v>
      </c>
      <c r="L156" s="47">
        <f t="shared" si="43"/>
        <v>0</v>
      </c>
    </row>
    <row r="157" spans="1:12" x14ac:dyDescent="0.25">
      <c r="A157" s="13" t="s">
        <v>240</v>
      </c>
      <c r="B157" s="13"/>
      <c r="C157" s="13"/>
      <c r="D157" s="14">
        <f t="shared" ref="D157:K157" si="44">SUM(D150:D156)</f>
        <v>227475.13999999998</v>
      </c>
      <c r="E157" s="14">
        <f t="shared" si="44"/>
        <v>183451.27000000002</v>
      </c>
      <c r="F157" s="14">
        <f t="shared" si="44"/>
        <v>226530.87</v>
      </c>
      <c r="G157" s="14">
        <f t="shared" si="44"/>
        <v>245616.49000000002</v>
      </c>
      <c r="H157" s="14">
        <f t="shared" si="44"/>
        <v>228000</v>
      </c>
      <c r="I157" s="14">
        <f t="shared" si="44"/>
        <v>159982.12999999998</v>
      </c>
      <c r="J157" s="14">
        <f t="shared" si="44"/>
        <v>230100</v>
      </c>
      <c r="K157" s="14">
        <f t="shared" si="44"/>
        <v>2100</v>
      </c>
      <c r="L157" s="28">
        <f>K157/G157</f>
        <v>8.5499145436041361E-3</v>
      </c>
    </row>
    <row r="158" spans="1:12" x14ac:dyDescent="0.25">
      <c r="D158" s="7"/>
      <c r="E158" s="7"/>
      <c r="F158" s="7"/>
      <c r="H158" s="7"/>
      <c r="J158" s="7"/>
      <c r="K158" s="26"/>
      <c r="L158" s="24"/>
    </row>
    <row r="159" spans="1:12" x14ac:dyDescent="0.25">
      <c r="A159" s="12" t="s">
        <v>262</v>
      </c>
      <c r="D159" s="7"/>
      <c r="E159" s="7"/>
      <c r="F159" s="7"/>
      <c r="H159" s="7"/>
      <c r="J159" s="7"/>
      <c r="K159" s="26"/>
      <c r="L159" s="24"/>
    </row>
    <row r="160" spans="1:12" x14ac:dyDescent="0.25">
      <c r="B160" s="37" t="s">
        <v>153</v>
      </c>
      <c r="C160" s="38" t="s">
        <v>154</v>
      </c>
      <c r="D160" s="39">
        <v>253312.33</v>
      </c>
      <c r="E160" s="39">
        <v>172029.64</v>
      </c>
      <c r="F160" s="39">
        <v>229171.73</v>
      </c>
      <c r="G160" s="39">
        <v>261323.75</v>
      </c>
      <c r="H160" s="39">
        <v>292024</v>
      </c>
      <c r="I160" s="39">
        <v>244770</v>
      </c>
      <c r="J160" s="39">
        <v>327288</v>
      </c>
      <c r="K160" s="41">
        <f t="shared" ref="K160:K166" si="45">J160-H160</f>
        <v>35264</v>
      </c>
      <c r="L160" s="42">
        <f t="shared" ref="L160:L166" si="46">K160/H160</f>
        <v>0.12075719803851738</v>
      </c>
    </row>
    <row r="161" spans="1:12" x14ac:dyDescent="0.25">
      <c r="B161" s="37" t="s">
        <v>155</v>
      </c>
      <c r="C161" s="38" t="s">
        <v>156</v>
      </c>
      <c r="D161" s="39">
        <v>128367.93</v>
      </c>
      <c r="E161" s="39">
        <v>120615.96</v>
      </c>
      <c r="F161" s="39">
        <v>128167.61</v>
      </c>
      <c r="G161" s="39">
        <v>128249.19</v>
      </c>
      <c r="H161" s="39">
        <v>140881.65</v>
      </c>
      <c r="I161" s="39">
        <v>112909.92</v>
      </c>
      <c r="J161" s="39">
        <v>153095.97964040001</v>
      </c>
      <c r="K161" s="41">
        <f t="shared" si="45"/>
        <v>12214.329640400014</v>
      </c>
      <c r="L161" s="42">
        <f t="shared" si="46"/>
        <v>8.6699223358045668E-2</v>
      </c>
    </row>
    <row r="162" spans="1:12" x14ac:dyDescent="0.25">
      <c r="B162" s="37" t="s">
        <v>155</v>
      </c>
      <c r="C162" s="38" t="s">
        <v>157</v>
      </c>
      <c r="D162" s="39">
        <v>29139.21</v>
      </c>
      <c r="E162" s="39">
        <v>28328.05</v>
      </c>
      <c r="F162" s="39">
        <v>30078.37</v>
      </c>
      <c r="G162" s="39">
        <v>31938.26</v>
      </c>
      <c r="H162" s="39">
        <v>33020.639999999999</v>
      </c>
      <c r="I162" s="39">
        <v>26567.14</v>
      </c>
      <c r="J162" s="39">
        <v>35804.704915900002</v>
      </c>
      <c r="K162" s="41">
        <f>J162-H162</f>
        <v>2784.0649159000022</v>
      </c>
      <c r="L162" s="42">
        <f t="shared" si="46"/>
        <v>8.4312869644561778E-2</v>
      </c>
    </row>
    <row r="163" spans="1:12" x14ac:dyDescent="0.25">
      <c r="B163" s="37" t="s">
        <v>158</v>
      </c>
      <c r="C163" s="38" t="s">
        <v>159</v>
      </c>
      <c r="D163" s="39">
        <v>76450.16</v>
      </c>
      <c r="E163" s="39">
        <v>72181.17</v>
      </c>
      <c r="F163" s="39">
        <v>64450.67</v>
      </c>
      <c r="G163" s="39">
        <v>64465.11</v>
      </c>
      <c r="H163" s="39">
        <v>70000</v>
      </c>
      <c r="I163" s="39">
        <v>53802.05</v>
      </c>
      <c r="J163" s="39">
        <v>53802.05</v>
      </c>
      <c r="K163" s="41">
        <f t="shared" si="45"/>
        <v>-16197.949999999997</v>
      </c>
      <c r="L163" s="42">
        <f t="shared" si="46"/>
        <v>-0.23139928571428567</v>
      </c>
    </row>
    <row r="164" spans="1:12" x14ac:dyDescent="0.25">
      <c r="B164" s="37" t="s">
        <v>160</v>
      </c>
      <c r="C164" s="38" t="s">
        <v>161</v>
      </c>
      <c r="D164" s="39">
        <v>6588.48</v>
      </c>
      <c r="E164" s="39">
        <v>7158.52</v>
      </c>
      <c r="F164" s="39">
        <v>5179.68</v>
      </c>
      <c r="G164" s="39">
        <v>6593.96</v>
      </c>
      <c r="H164" s="39">
        <v>7200</v>
      </c>
      <c r="I164" s="39">
        <v>7115.54</v>
      </c>
      <c r="J164" s="39">
        <v>8000</v>
      </c>
      <c r="K164" s="41">
        <f t="shared" si="45"/>
        <v>800</v>
      </c>
      <c r="L164" s="42">
        <f t="shared" si="46"/>
        <v>0.1111111111111111</v>
      </c>
    </row>
    <row r="165" spans="1:12" x14ac:dyDescent="0.25">
      <c r="B165" s="37" t="s">
        <v>162</v>
      </c>
      <c r="C165" s="38" t="s">
        <v>163</v>
      </c>
      <c r="D165" s="39">
        <v>0</v>
      </c>
      <c r="E165" s="39">
        <v>0</v>
      </c>
      <c r="F165" s="39">
        <v>0</v>
      </c>
      <c r="G165" s="39">
        <v>0</v>
      </c>
      <c r="H165" s="39">
        <v>10000</v>
      </c>
      <c r="I165" s="39">
        <v>0</v>
      </c>
      <c r="J165" s="39">
        <v>0</v>
      </c>
      <c r="K165" s="41">
        <f t="shared" si="45"/>
        <v>-10000</v>
      </c>
      <c r="L165" s="42">
        <f t="shared" si="46"/>
        <v>-1</v>
      </c>
    </row>
    <row r="166" spans="1:12" x14ac:dyDescent="0.25">
      <c r="B166" s="43" t="s">
        <v>164</v>
      </c>
      <c r="C166" s="44" t="s">
        <v>165</v>
      </c>
      <c r="D166" s="45">
        <v>564899.74</v>
      </c>
      <c r="E166" s="45">
        <v>594880.62</v>
      </c>
      <c r="F166" s="45">
        <v>800867.32</v>
      </c>
      <c r="G166" s="45">
        <v>930002.29</v>
      </c>
      <c r="H166" s="45">
        <v>985000</v>
      </c>
      <c r="I166" s="45">
        <v>1037088.39</v>
      </c>
      <c r="J166" s="45">
        <v>1030000</v>
      </c>
      <c r="K166" s="46">
        <f t="shared" si="45"/>
        <v>45000</v>
      </c>
      <c r="L166" s="47">
        <f t="shared" si="46"/>
        <v>4.5685279187817257E-2</v>
      </c>
    </row>
    <row r="167" spans="1:12" x14ac:dyDescent="0.25">
      <c r="A167" s="13" t="s">
        <v>240</v>
      </c>
      <c r="B167" s="13"/>
      <c r="C167" s="13"/>
      <c r="D167" s="14">
        <f t="shared" ref="D167:K167" si="47">SUM(D160:D166)</f>
        <v>1058757.8500000001</v>
      </c>
      <c r="E167" s="14">
        <f t="shared" si="47"/>
        <v>995193.96</v>
      </c>
      <c r="F167" s="14">
        <f t="shared" si="47"/>
        <v>1257915.3799999999</v>
      </c>
      <c r="G167" s="14">
        <f t="shared" si="47"/>
        <v>1422572.56</v>
      </c>
      <c r="H167" s="14">
        <f t="shared" si="47"/>
        <v>1538126.29</v>
      </c>
      <c r="I167" s="14">
        <f t="shared" si="47"/>
        <v>1482253.04</v>
      </c>
      <c r="J167" s="14">
        <f t="shared" si="47"/>
        <v>1607990.7345563001</v>
      </c>
      <c r="K167" s="14">
        <f t="shared" si="47"/>
        <v>69864.444556300019</v>
      </c>
      <c r="L167" s="28">
        <f>K167/G167</f>
        <v>4.9111339920896557E-2</v>
      </c>
    </row>
    <row r="168" spans="1:12" x14ac:dyDescent="0.25">
      <c r="D168" s="7"/>
      <c r="E168" s="7"/>
      <c r="F168" s="7"/>
      <c r="H168" s="7"/>
      <c r="J168" s="7"/>
      <c r="K168" s="26"/>
      <c r="L168" s="24"/>
    </row>
    <row r="169" spans="1:12" x14ac:dyDescent="0.25">
      <c r="A169" s="12" t="s">
        <v>263</v>
      </c>
      <c r="D169" s="7"/>
      <c r="E169" s="7"/>
      <c r="F169" s="7"/>
      <c r="H169" s="7"/>
      <c r="J169" s="7"/>
      <c r="K169" s="26"/>
      <c r="L169" s="24"/>
    </row>
    <row r="170" spans="1:12" ht="15" customHeight="1" x14ac:dyDescent="0.25">
      <c r="B170" s="37" t="s">
        <v>166</v>
      </c>
      <c r="C170" s="38" t="s">
        <v>167</v>
      </c>
      <c r="D170" s="39">
        <v>560000</v>
      </c>
      <c r="E170" s="39">
        <v>614000</v>
      </c>
      <c r="F170" s="39">
        <v>595000</v>
      </c>
      <c r="G170" s="39">
        <v>485000</v>
      </c>
      <c r="H170" s="39">
        <v>500000</v>
      </c>
      <c r="I170" s="39">
        <v>500000</v>
      </c>
      <c r="J170" s="39">
        <v>641881</v>
      </c>
      <c r="K170" s="41">
        <f t="shared" ref="K170:K175" si="48">J170-H170</f>
        <v>141881</v>
      </c>
      <c r="L170" s="42">
        <f t="shared" ref="L170:L175" si="49">K170/H170</f>
        <v>0.28376200000000001</v>
      </c>
    </row>
    <row r="171" spans="1:12" x14ac:dyDescent="0.25">
      <c r="B171" s="37" t="s">
        <v>168</v>
      </c>
      <c r="C171" s="38" t="s">
        <v>169</v>
      </c>
      <c r="D171" s="39">
        <v>83895.67</v>
      </c>
      <c r="E171" s="39">
        <v>75988.509999999995</v>
      </c>
      <c r="F171" s="39">
        <v>64846.1</v>
      </c>
      <c r="G171" s="39">
        <v>52973.8</v>
      </c>
      <c r="H171" s="39">
        <v>43047</v>
      </c>
      <c r="I171" s="39">
        <v>42980.26</v>
      </c>
      <c r="J171" s="39">
        <v>153157.31</v>
      </c>
      <c r="K171" s="41">
        <f t="shared" si="48"/>
        <v>110110.31</v>
      </c>
      <c r="L171" s="42">
        <f t="shared" si="49"/>
        <v>2.5579090296652494</v>
      </c>
    </row>
    <row r="172" spans="1:12" x14ac:dyDescent="0.25">
      <c r="B172" s="37" t="s">
        <v>264</v>
      </c>
      <c r="C172" s="38" t="s">
        <v>265</v>
      </c>
      <c r="D172" s="39">
        <v>65101.64</v>
      </c>
      <c r="E172" s="39">
        <v>69073.97</v>
      </c>
      <c r="F172" s="39">
        <v>77809.13</v>
      </c>
      <c r="G172" s="39">
        <v>77809.13</v>
      </c>
      <c r="H172" s="39">
        <v>79280.600000000006</v>
      </c>
      <c r="I172" s="39">
        <v>77694.03</v>
      </c>
      <c r="J172" s="39">
        <v>79217.73</v>
      </c>
      <c r="K172" s="41">
        <f t="shared" si="48"/>
        <v>-62.870000000009895</v>
      </c>
      <c r="L172" s="42">
        <f t="shared" si="49"/>
        <v>-7.93006107421108E-4</v>
      </c>
    </row>
    <row r="173" spans="1:12" x14ac:dyDescent="0.25">
      <c r="B173" s="37" t="s">
        <v>297</v>
      </c>
      <c r="C173" s="38" t="s">
        <v>298</v>
      </c>
      <c r="D173" s="39">
        <v>24237.79</v>
      </c>
      <c r="E173" s="39">
        <v>20265.96</v>
      </c>
      <c r="F173" s="39">
        <v>11530.8</v>
      </c>
      <c r="G173" s="39">
        <v>11530.8</v>
      </c>
      <c r="H173" s="39">
        <v>13172.41</v>
      </c>
      <c r="I173" s="39">
        <v>11645.9</v>
      </c>
      <c r="J173" s="39">
        <v>10122.200000000001</v>
      </c>
      <c r="K173" s="41">
        <f t="shared" si="48"/>
        <v>-3050.2099999999991</v>
      </c>
      <c r="L173" s="42">
        <f t="shared" si="49"/>
        <v>-0.23156051170590644</v>
      </c>
    </row>
    <row r="174" spans="1:12" x14ac:dyDescent="0.25">
      <c r="B174" s="37" t="s">
        <v>170</v>
      </c>
      <c r="C174" s="38" t="s">
        <v>173</v>
      </c>
      <c r="D174" s="39">
        <v>0</v>
      </c>
      <c r="E174" s="39">
        <v>0</v>
      </c>
      <c r="F174" s="39">
        <v>1840000</v>
      </c>
      <c r="G174" s="39">
        <v>480000</v>
      </c>
      <c r="H174" s="39">
        <v>10000</v>
      </c>
      <c r="I174" s="39">
        <v>10000</v>
      </c>
      <c r="J174" s="39">
        <v>0</v>
      </c>
      <c r="K174" s="41">
        <f t="shared" si="48"/>
        <v>-10000</v>
      </c>
      <c r="L174" s="42">
        <f t="shared" si="49"/>
        <v>-1</v>
      </c>
    </row>
    <row r="175" spans="1:12" x14ac:dyDescent="0.25">
      <c r="B175" s="43" t="s">
        <v>171</v>
      </c>
      <c r="C175" s="44" t="s">
        <v>172</v>
      </c>
      <c r="D175" s="45">
        <v>0</v>
      </c>
      <c r="E175" s="45">
        <v>0</v>
      </c>
      <c r="F175" s="45">
        <v>120000</v>
      </c>
      <c r="G175" s="45">
        <v>46400</v>
      </c>
      <c r="H175" s="45">
        <v>27200</v>
      </c>
      <c r="I175" s="45">
        <v>27200</v>
      </c>
      <c r="J175" s="45">
        <v>0</v>
      </c>
      <c r="K175" s="46">
        <f t="shared" si="48"/>
        <v>-27200</v>
      </c>
      <c r="L175" s="47">
        <f t="shared" si="49"/>
        <v>-1</v>
      </c>
    </row>
    <row r="176" spans="1:12" x14ac:dyDescent="0.25">
      <c r="A176" s="13" t="s">
        <v>240</v>
      </c>
      <c r="B176" s="13"/>
      <c r="C176" s="13"/>
      <c r="D176" s="14">
        <f t="shared" ref="D176:G176" si="50">SUM(D170:D175)</f>
        <v>733235.10000000009</v>
      </c>
      <c r="E176" s="14">
        <f>SUM(E170:E175)</f>
        <v>779328.44</v>
      </c>
      <c r="F176" s="14">
        <f t="shared" ref="F176" si="51">SUM(F170:F175)</f>
        <v>2709186.0300000003</v>
      </c>
      <c r="G176" s="14">
        <f t="shared" si="50"/>
        <v>1153713.73</v>
      </c>
      <c r="H176" s="14">
        <f>SUM(H170:H175)</f>
        <v>672700.01</v>
      </c>
      <c r="I176" s="14">
        <f>SUM(I170:I175)</f>
        <v>669520.19000000006</v>
      </c>
      <c r="J176" s="14">
        <f>SUM(J170:J175)</f>
        <v>884378.24</v>
      </c>
      <c r="K176" s="14">
        <f>SUM(K170:K175)</f>
        <v>211678.23</v>
      </c>
      <c r="L176" s="28">
        <f>K176/G176</f>
        <v>0.18347552299650627</v>
      </c>
    </row>
    <row r="177" spans="1:12" x14ac:dyDescent="0.25">
      <c r="D177" s="7"/>
      <c r="E177" s="7"/>
      <c r="F177" s="7"/>
      <c r="H177" s="7"/>
      <c r="J177" s="7"/>
      <c r="K177" s="26"/>
      <c r="L177" s="24"/>
    </row>
    <row r="178" spans="1:12" x14ac:dyDescent="0.25">
      <c r="A178" s="12" t="s">
        <v>288</v>
      </c>
      <c r="D178" s="7"/>
      <c r="E178" s="7"/>
      <c r="F178" s="7"/>
      <c r="H178" s="7"/>
      <c r="J178" s="7"/>
      <c r="K178" s="26"/>
      <c r="L178" s="24"/>
    </row>
    <row r="179" spans="1:12" x14ac:dyDescent="0.25">
      <c r="B179" s="43" t="s">
        <v>294</v>
      </c>
      <c r="C179" s="44" t="s">
        <v>290</v>
      </c>
      <c r="D179" s="45"/>
      <c r="E179" s="45">
        <f>87886+13003.74</f>
        <v>100889.74</v>
      </c>
      <c r="F179" s="45">
        <v>0</v>
      </c>
      <c r="G179" s="45"/>
      <c r="H179" s="45">
        <v>0</v>
      </c>
      <c r="I179" s="45">
        <v>0</v>
      </c>
      <c r="J179" s="45"/>
      <c r="K179" s="46">
        <f>H179-G179</f>
        <v>0</v>
      </c>
      <c r="L179" s="47"/>
    </row>
    <row r="180" spans="1:12" s="12" customFormat="1" ht="14.25" x14ac:dyDescent="0.2">
      <c r="A180" s="13" t="s">
        <v>240</v>
      </c>
      <c r="B180" s="13"/>
      <c r="C180" s="13"/>
      <c r="D180" s="14">
        <f t="shared" ref="D180:G180" si="52">SUM(D179)</f>
        <v>0</v>
      </c>
      <c r="E180" s="14">
        <f t="shared" si="52"/>
        <v>100889.74</v>
      </c>
      <c r="F180" s="14">
        <f t="shared" si="52"/>
        <v>0</v>
      </c>
      <c r="G180" s="14">
        <f t="shared" si="52"/>
        <v>0</v>
      </c>
      <c r="H180" s="14">
        <f>SUM(H179)</f>
        <v>0</v>
      </c>
      <c r="I180" s="14">
        <f>SUM(I179)</f>
        <v>0</v>
      </c>
      <c r="J180" s="14"/>
      <c r="K180" s="27">
        <f>H180-G180</f>
        <v>0</v>
      </c>
      <c r="L180" s="28"/>
    </row>
    <row r="181" spans="1:12" x14ac:dyDescent="0.25">
      <c r="D181" s="7"/>
      <c r="E181" s="7"/>
      <c r="F181" s="7"/>
      <c r="H181" s="7"/>
      <c r="J181" s="7"/>
      <c r="K181" s="26"/>
      <c r="L181" s="24"/>
    </row>
    <row r="182" spans="1:12" x14ac:dyDescent="0.25">
      <c r="C182" s="5" t="s">
        <v>266</v>
      </c>
      <c r="D182" s="7">
        <f>D12+D22+D30+D40+D49+D62+D70+D74+D95+D100+D126+D147+D157+D167+D176</f>
        <v>5781294.6300000008</v>
      </c>
      <c r="E182" s="7">
        <f>E12+E22+E30+E40+E49+E62+E70+E74+E95+E100+E126+E147+E157+E167+E176+E180+E133</f>
        <v>5329284.0500000007</v>
      </c>
      <c r="F182" s="7">
        <f>F12+F22+F30+F40+F49+F62+F7+G1219+F74+F95+F100+F126+F147+F157+F167+F176+F70+F133</f>
        <v>7678096.0599999996</v>
      </c>
      <c r="G182" s="7">
        <f>G12+G22+G30+G40+G49+G62+G7+I1219+G74+G95+G100+G126+G147+G157+G167+G176+G70+G133</f>
        <v>6674118.5000000019</v>
      </c>
      <c r="H182" s="7">
        <f>H12+H22+H30+H40+H49+H62+H7+H74+H95+H100+H126+H147+H157+H167+H176+H70+H133</f>
        <v>6973700</v>
      </c>
      <c r="I182" s="7">
        <f>I12+I22+I30+I40+I49+I62+I74+I95+I100+I126+I147+I157+I167+I176+I70+I133</f>
        <v>5782589.0199999996</v>
      </c>
      <c r="J182" s="7">
        <f>J12+J22+J30+J40+J49+J62+J74+J95+J100+J126+J147+J157+J167+J176+J70+J133</f>
        <v>7376081.9987563007</v>
      </c>
      <c r="K182" s="26">
        <f t="shared" ref="K182" si="53">J182-H182</f>
        <v>402381.99875630066</v>
      </c>
      <c r="L182" s="24">
        <f t="shared" ref="L182" si="54">K182/H182</f>
        <v>5.7699929557666757E-2</v>
      </c>
    </row>
    <row r="183" spans="1:12" x14ac:dyDescent="0.25">
      <c r="H183" s="7"/>
      <c r="J183" s="7"/>
      <c r="K183" s="26"/>
      <c r="L183" s="7"/>
    </row>
    <row r="184" spans="1:12" x14ac:dyDescent="0.25">
      <c r="H184" s="7"/>
      <c r="J184" s="7"/>
      <c r="K184" s="26"/>
      <c r="L184" s="7"/>
    </row>
    <row r="185" spans="1:12" x14ac:dyDescent="0.25">
      <c r="H185" s="7"/>
      <c r="J185" s="7"/>
      <c r="K185" s="26"/>
      <c r="L185" s="7"/>
    </row>
    <row r="186" spans="1:12" x14ac:dyDescent="0.25">
      <c r="H186" s="7"/>
      <c r="J186" s="7"/>
      <c r="K186" s="26"/>
      <c r="L186" s="7"/>
    </row>
    <row r="211" ht="17.25" customHeight="1" x14ac:dyDescent="0.25"/>
  </sheetData>
  <mergeCells count="14">
    <mergeCell ref="K6:K7"/>
    <mergeCell ref="L6:L7"/>
    <mergeCell ref="H6:H7"/>
    <mergeCell ref="G6:G7"/>
    <mergeCell ref="F6:F7"/>
    <mergeCell ref="J6:J7"/>
    <mergeCell ref="I6:I7"/>
    <mergeCell ref="D5:G5"/>
    <mergeCell ref="D6:D7"/>
    <mergeCell ref="E6:E7"/>
    <mergeCell ref="A1:I1"/>
    <mergeCell ref="A2:I2"/>
    <mergeCell ref="A3:I3"/>
    <mergeCell ref="A4:I4"/>
  </mergeCells>
  <phoneticPr fontId="17" type="noConversion"/>
  <printOptions headings="1"/>
  <pageMargins left="0.7" right="0.7" top="0.75" bottom="0.75" header="0.3" footer="0.3"/>
  <pageSetup scale="63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</vt:lpstr>
      <vt:lpstr>Expense</vt:lpstr>
      <vt:lpstr>Expense!Print_Titles</vt:lpstr>
      <vt:lpstr>Revenue!Print_Titles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Malesardi</dc:creator>
  <cp:lastModifiedBy>Kyle Coimbra</cp:lastModifiedBy>
  <cp:lastPrinted>2026-04-23T22:45:33Z</cp:lastPrinted>
  <dcterms:created xsi:type="dcterms:W3CDTF">2018-03-01T18:22:57Z</dcterms:created>
  <dcterms:modified xsi:type="dcterms:W3CDTF">2026-04-24T18:42:36Z</dcterms:modified>
</cp:coreProperties>
</file>